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6-27/Budget/"/>
    </mc:Choice>
  </mc:AlternateContent>
  <xr:revisionPtr revIDLastSave="1" documentId="8_{9470A89C-A7E4-4B1C-B83B-8AB007D01BDB}" xr6:coauthVersionLast="47" xr6:coauthVersionMax="47" xr10:uidLastSave="{5C85497E-9C38-48FF-A20D-214D1D084AE1}"/>
  <bookViews>
    <workbookView xWindow="28680" yWindow="-120" windowWidth="29040" windowHeight="15720" activeTab="1" xr2:uid="{10001063-E4BD-3048-9544-9271689DB7C1}"/>
  </bookViews>
  <sheets>
    <sheet name="Sheet1" sheetId="1" r:id="rId1"/>
    <sheet name="26_7" sheetId="2" r:id="rId2"/>
    <sheet name="FUND RAISING 25_6" sheetId="3" r:id="rId3"/>
  </sheets>
  <definedNames>
    <definedName name="_xlnm.Print_Area" localSheetId="0">Sheet1!$A$7:$F$93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G48" i="2" l="1"/>
  <c r="F20" i="2"/>
  <c r="G20" i="2" s="1"/>
  <c r="H19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9" i="2"/>
  <c r="F49" i="2"/>
  <c r="C19" i="3"/>
  <c r="D26" i="2"/>
  <c r="D15" i="2"/>
  <c r="D41" i="2"/>
  <c r="D40" i="2"/>
  <c r="B47" i="2"/>
  <c r="B49" i="2" s="1"/>
  <c r="D45" i="2"/>
  <c r="D44" i="2"/>
  <c r="D43" i="2"/>
  <c r="D42" i="2"/>
  <c r="D39" i="2"/>
  <c r="D38" i="2"/>
  <c r="D37" i="2"/>
  <c r="D36" i="2"/>
  <c r="D35" i="2"/>
  <c r="B29" i="2"/>
  <c r="D28" i="2"/>
  <c r="D27" i="2"/>
  <c r="D25" i="2"/>
  <c r="D24" i="2"/>
  <c r="D23" i="2"/>
  <c r="D22" i="2"/>
  <c r="D21" i="2"/>
  <c r="D20" i="2"/>
  <c r="C52" i="2"/>
  <c r="D18" i="2"/>
  <c r="D17" i="2"/>
  <c r="D16" i="2"/>
  <c r="D14" i="2"/>
  <c r="D13" i="2"/>
  <c r="D12" i="2"/>
  <c r="D11" i="2"/>
  <c r="D10" i="2"/>
  <c r="D9" i="2"/>
  <c r="AO3" i="2"/>
  <c r="AA3" i="2"/>
  <c r="F29" i="2" l="1"/>
  <c r="G47" i="2"/>
  <c r="F51" i="2"/>
  <c r="D34" i="2"/>
  <c r="B51" i="2"/>
  <c r="D19" i="2"/>
  <c r="D29" i="2" s="1"/>
  <c r="D47" i="2"/>
  <c r="C29" i="2"/>
  <c r="G29" i="2" s="1"/>
  <c r="E83" i="1"/>
  <c r="E82" i="1"/>
  <c r="E81" i="1"/>
  <c r="C91" i="1"/>
  <c r="C93" i="1" s="1"/>
  <c r="C32" i="1"/>
  <c r="D32" i="1" s="1"/>
  <c r="C24" i="1"/>
  <c r="D49" i="2" l="1"/>
  <c r="C49" i="2"/>
  <c r="I39" i="1"/>
  <c r="J39" i="1"/>
  <c r="B45" i="1"/>
  <c r="C51" i="2" l="1"/>
  <c r="C53" i="2" s="1"/>
  <c r="G49" i="2"/>
  <c r="J41" i="1"/>
  <c r="C28" i="1"/>
  <c r="B28" i="1"/>
  <c r="C46" i="1"/>
  <c r="B46" i="1"/>
  <c r="D45" i="1"/>
  <c r="E45" i="1" s="1"/>
  <c r="D43" i="1"/>
  <c r="E43" i="1" s="1"/>
  <c r="D37" i="1"/>
  <c r="E37" i="1" s="1"/>
  <c r="D34" i="1"/>
  <c r="E34" i="1" s="1"/>
  <c r="D33" i="1"/>
  <c r="E33" i="1" s="1"/>
  <c r="E32" i="1"/>
  <c r="D27" i="1"/>
  <c r="E27" i="1" s="1"/>
  <c r="E25" i="1"/>
  <c r="D23" i="1"/>
  <c r="E23" i="1" s="1"/>
  <c r="D22" i="1"/>
  <c r="E22" i="1" s="1"/>
  <c r="D21" i="1"/>
  <c r="E21" i="1" s="1"/>
  <c r="D19" i="1"/>
  <c r="E19" i="1" s="1"/>
  <c r="D13" i="1"/>
  <c r="E13" i="1" s="1"/>
  <c r="D12" i="1"/>
  <c r="E12" i="1" s="1"/>
  <c r="D11" i="1"/>
  <c r="E11" i="1" s="1"/>
  <c r="E15" i="1"/>
  <c r="E20" i="1"/>
  <c r="E24" i="1"/>
  <c r="E39" i="1"/>
  <c r="E41" i="1"/>
  <c r="E9" i="1"/>
  <c r="E10" i="1"/>
  <c r="E14" i="1"/>
  <c r="D16" i="1"/>
  <c r="E16" i="1" s="1"/>
  <c r="D17" i="1"/>
  <c r="E17" i="1" s="1"/>
  <c r="E18" i="1"/>
  <c r="D26" i="1"/>
  <c r="E26" i="1" s="1"/>
  <c r="D35" i="1"/>
  <c r="E35" i="1" s="1"/>
  <c r="D36" i="1"/>
  <c r="E36" i="1" s="1"/>
  <c r="E38" i="1"/>
  <c r="D40" i="1"/>
  <c r="E40" i="1" s="1"/>
  <c r="E42" i="1"/>
  <c r="AQ3" i="1"/>
  <c r="AC3" i="1"/>
  <c r="D49" i="1" l="1"/>
  <c r="C48" i="1"/>
  <c r="B48" i="1"/>
  <c r="D46" i="1"/>
  <c r="E46" i="1"/>
  <c r="E28" i="1"/>
  <c r="D28" i="1"/>
  <c r="D48" i="1" l="1"/>
  <c r="D50" i="1" s="1"/>
</calcChain>
</file>

<file path=xl/sharedStrings.xml><?xml version="1.0" encoding="utf-8"?>
<sst xmlns="http://schemas.openxmlformats.org/spreadsheetml/2006/main" count="316" uniqueCount="157">
  <si>
    <t xml:space="preserve">Transaction details. </t>
  </si>
  <si>
    <t>Payments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</si>
  <si>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</si>
  <si>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</si>
  <si>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</si>
  <si>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</si>
  <si>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</si>
  <si>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</si>
  <si>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Receipts</t>
  </si>
  <si>
    <t>trf</t>
  </si>
  <si>
    <t>Balance</t>
  </si>
  <si>
    <t xml:space="preserve">Electricity </t>
  </si>
  <si>
    <t xml:space="preserve">Water </t>
  </si>
  <si>
    <t xml:space="preserve">Insurance </t>
  </si>
  <si>
    <t>PPL Licence</t>
  </si>
  <si>
    <t>Business rates</t>
  </si>
  <si>
    <t>Cleaning</t>
  </si>
  <si>
    <t>General Maintenance</t>
  </si>
  <si>
    <t xml:space="preserve">Solar Panels </t>
  </si>
  <si>
    <t xml:space="preserve">Audio Visual </t>
  </si>
  <si>
    <t>Refurbish ment Project</t>
  </si>
  <si>
    <t>100 Club</t>
  </si>
  <si>
    <t>Grounds keeping</t>
  </si>
  <si>
    <t>Film fee</t>
  </si>
  <si>
    <t>PAT testing</t>
  </si>
  <si>
    <t>Fire testing</t>
  </si>
  <si>
    <t>Expenses/Sundries</t>
  </si>
  <si>
    <t>transfer</t>
  </si>
  <si>
    <t>Refunds</t>
  </si>
  <si>
    <t>vat</t>
  </si>
  <si>
    <t>Total exp'</t>
  </si>
  <si>
    <t>Donation</t>
  </si>
  <si>
    <t>100 club</t>
  </si>
  <si>
    <t>Wayleave</t>
  </si>
  <si>
    <t>Grant Solar Panels</t>
  </si>
  <si>
    <t>Other Grants</t>
  </si>
  <si>
    <t>Fundraising</t>
  </si>
  <si>
    <t>Coffee Mornings</t>
  </si>
  <si>
    <t>Hall Hire</t>
  </si>
  <si>
    <t xml:space="preserve">Electricity Meter </t>
  </si>
  <si>
    <t>Skittles</t>
  </si>
  <si>
    <t>Filmnight</t>
  </si>
  <si>
    <t>Possible VAT refund</t>
  </si>
  <si>
    <t>Other/Election hall hire</t>
  </si>
  <si>
    <t>Total Receipts</t>
  </si>
  <si>
    <t>Budget</t>
  </si>
  <si>
    <t>BUDGET</t>
  </si>
  <si>
    <t>YTD SPEND</t>
  </si>
  <si>
    <t xml:space="preserve">LATEST EST </t>
  </si>
  <si>
    <t>PERF VS BUDGET</t>
  </si>
  <si>
    <t>Clerk Contribution</t>
  </si>
  <si>
    <t>OUTGOINGS</t>
  </si>
  <si>
    <t>VARIANCE</t>
  </si>
  <si>
    <t>Higher owing to outsdie work</t>
  </si>
  <si>
    <t>Further saving in 2026 / 7</t>
  </si>
  <si>
    <t>Thanks to Cleaning rota</t>
  </si>
  <si>
    <t>Repainting majority of this</t>
  </si>
  <si>
    <t>As per budget</t>
  </si>
  <si>
    <t>Clearer after Autumn programme</t>
  </si>
  <si>
    <t>TOTAL INCOME</t>
  </si>
  <si>
    <t xml:space="preserve">FETE £349 bonus </t>
  </si>
  <si>
    <t>Linked with Lesley to confirm</t>
  </si>
  <si>
    <t>Other/Election hall hire &amp; Bank Interest</t>
  </si>
  <si>
    <t>Taken assumptions down</t>
  </si>
  <si>
    <t>Loss of Pilates Impacting</t>
  </si>
  <si>
    <t>Gazebo refund to be banked</t>
  </si>
  <si>
    <t>Includes £500 grant Plus PRA lights, wood donation)</t>
  </si>
  <si>
    <t>Other refunds</t>
  </si>
  <si>
    <t>Refurbishment 100 Club</t>
  </si>
  <si>
    <t>Hall hire receipts down mainly owing to loss of Pilates -£500</t>
  </si>
  <si>
    <t>Assumed that Skittle, Films, Coffee Morning make less @ £950 less than budgeted  (assumptions maybe too high at start of year but this may go back up)</t>
  </si>
  <si>
    <t>This included grounds keeping and administration costs for this year</t>
  </si>
  <si>
    <t>What has changed;</t>
  </si>
  <si>
    <t>Saved £108 on anticipated administration costs but this is being monitored</t>
  </si>
  <si>
    <t>Saved £375 on cleaning thanks to everyone’s help if rota continues</t>
  </si>
  <si>
    <t>Summer Fete</t>
  </si>
  <si>
    <t>Wood Donation</t>
  </si>
  <si>
    <t>Year to Date</t>
  </si>
  <si>
    <t>TOTAL</t>
  </si>
  <si>
    <t>£348 from the Village Fete</t>
  </si>
  <si>
    <t>£250 in credit</t>
  </si>
  <si>
    <t xml:space="preserve">PRA covered cost of outsdie lights. </t>
  </si>
  <si>
    <t>Still being tracked - slightly less than anticipated. No invoice yet</t>
  </si>
  <si>
    <t>Vh Sundries etc (includes Tent balanced by refund below)</t>
  </si>
  <si>
    <t>MAYBE SOME MORE PAYMENTS TO COME</t>
  </si>
  <si>
    <t>We anticipated income this financial year of £9603 - I’m now assuming £9778.  What has changed:</t>
  </si>
  <si>
    <t>Donations of £1401 not budgeted inc £150 for the wood from the hedge (£500 Winter Warmth grant now received ) and  PRA £701 for the outside lights is included. Thank you to PRA.</t>
  </si>
  <si>
    <t>We anticipated expenditure of £7068 - I’m now assuming £7184</t>
  </si>
  <si>
    <t>Saved £250 on eletrcitiy and insurance and maybe more to come on electricity</t>
  </si>
  <si>
    <t>Nett we should have £2594 at the year of the year of which £780 is 100 Club profit for the refurbishment fund.The group may wish to put £300 of this to kitchen repainting costs.  In Summary, we are still covering costs even with increased grounds costs (Still supported by Andrew - thank you ) and administration costs.</t>
  </si>
  <si>
    <t>Film festival potential profits currently excluded from analysis</t>
  </si>
  <si>
    <t>Films</t>
  </si>
  <si>
    <t>Boules</t>
  </si>
  <si>
    <t>FundRaising  Profit Totals</t>
  </si>
  <si>
    <t>Commentary 27th October 2025</t>
  </si>
  <si>
    <t xml:space="preserve">Burns Night Supper </t>
  </si>
  <si>
    <t>Date</t>
  </si>
  <si>
    <t>Summer 2025</t>
  </si>
  <si>
    <t>August 2025</t>
  </si>
  <si>
    <t>April to end Oct Actuals</t>
  </si>
  <si>
    <t>Chrsitmas Skittles</t>
  </si>
  <si>
    <t>December</t>
  </si>
  <si>
    <t>Film Ballad of Wallis Island</t>
  </si>
  <si>
    <t xml:space="preserve">November </t>
  </si>
  <si>
    <t>Skitltes</t>
  </si>
  <si>
    <t>Quiz</t>
  </si>
  <si>
    <t>Post Xmas Hot Dogs</t>
  </si>
  <si>
    <t>PAT testing &amp; FIRE TESTING 5 YR</t>
  </si>
  <si>
    <t>Additional 5 year line testing</t>
  </si>
  <si>
    <t>Inc new chair covers</t>
  </si>
  <si>
    <t>Final estimate and charge</t>
  </si>
  <si>
    <t>2 more film bank charges</t>
  </si>
  <si>
    <t>assumed no further payments</t>
  </si>
  <si>
    <t>Film Festival</t>
  </si>
  <si>
    <t>Film evening</t>
  </si>
  <si>
    <t>April to end JanActuals</t>
  </si>
  <si>
    <t>Repainting majority of this. INCLUDES £200 VH FLOOR&amp; Windows £500</t>
  </si>
  <si>
    <t>Includes £500 grant Plus PRA lights, wood donation). PRA £500</t>
  </si>
  <si>
    <t>TV Licence</t>
  </si>
  <si>
    <t>BUDGET 2025_6</t>
  </si>
  <si>
    <t>LATEST EST 25_6</t>
  </si>
  <si>
    <t>BUDGET 2026_7</t>
  </si>
  <si>
    <t>26_7 vs 25_6</t>
  </si>
  <si>
    <t>Assumed PI 10%</t>
  </si>
  <si>
    <t>Deal in previous year</t>
  </si>
  <si>
    <t>assumes 5 films</t>
  </si>
  <si>
    <t>Basic testing</t>
  </si>
  <si>
    <t>Misc</t>
  </si>
  <si>
    <t>Assumes cleaning rota</t>
  </si>
  <si>
    <t>no grants assumed</t>
  </si>
  <si>
    <t>Film bank charges as above x 5</t>
  </si>
  <si>
    <t>Transfer from Savings Account</t>
  </si>
  <si>
    <t>Same YOY (assumes to toilets)</t>
  </si>
  <si>
    <t>10% increase YOY</t>
  </si>
  <si>
    <t>Burns, Fete, Boules</t>
  </si>
  <si>
    <t>Key Assumptions for 2026-7 Budget for PVH</t>
  </si>
  <si>
    <t>Continue to manage costs very tightly; electricity, water, insurance</t>
  </si>
  <si>
    <t>Assume we can rely on volunteers for cleaning rota if at all possible</t>
  </si>
  <si>
    <t>Allocate £5k from reserves towards toilets  / car park refurbishment</t>
  </si>
  <si>
    <t>INCOME</t>
  </si>
  <si>
    <t>Fete</t>
  </si>
  <si>
    <t>Burns</t>
  </si>
  <si>
    <t>Hall Hire the same year on year</t>
  </si>
  <si>
    <t>100 Club income diverted to refurbishment</t>
  </si>
  <si>
    <t xml:space="preserve">Assume Michal and Rachel continue their good work </t>
  </si>
  <si>
    <t xml:space="preserve">Fundraising at top line on a par to this year; </t>
  </si>
  <si>
    <t>Coffee morning</t>
  </si>
  <si>
    <t>Skittles x 6</t>
  </si>
  <si>
    <t>Film nights x 5</t>
  </si>
  <si>
    <t>No donations assumed</t>
  </si>
  <si>
    <t>Bingo</t>
  </si>
  <si>
    <t>assumes no donations</t>
  </si>
  <si>
    <t>VAT refund next year £304</t>
  </si>
  <si>
    <t>DD £72 pcm plus £85 credit to come as upside</t>
  </si>
  <si>
    <t>unexpected repairs (LY drains, painting)</t>
  </si>
  <si>
    <t>assumes £3k toilets &amp; £2k car park (LY outsdie lights)</t>
  </si>
  <si>
    <t>Continued support for the 100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</si>
</sst>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_);[Red]\(&quot;£&quot;#,##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&quot;£&quot;#,##0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u/>
      <sz val="12"/>
      <color theme="1"/>
      <name val="Aptos Narrow"/>
      <scheme val="minor"/>
    </font>
    <font>
      <sz val="12"/>
      <color rgb="FF000000"/>
      <name val="Helvetica"/>
      <family val="2"/>
    </font>
    <font>
      <sz val="12"/>
      <color theme="1"/>
      <name val="Aptos Narrow"/>
      <scheme val="minor"/>
    </font>
    <font>
      <b/>
      <u/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3" fillId="5" borderId="1" xfId="5" applyFont="1" applyBorder="1"/>
    <xf numFmtId="0" fontId="1" fillId="5" borderId="2" xfId="5" applyBorder="1"/>
    <xf numFmtId="0" fontId="1" fillId="5" borderId="3" xfId="5" applyBorder="1"/>
    <xf numFmtId="0" fontId="3" fillId="4" borderId="1" xfId="4" applyFont="1" applyBorder="1"/>
    <xf numFmtId="0" fontId="1" fillId="4" borderId="2" xfId="4" applyBorder="1"/>
    <xf numFmtId="0" fontId="1" fillId="4" borderId="3" xfId="4" applyBorder="1"/>
    <xf numFmtId="0" fontId="3" fillId="3" borderId="1" xfId="3" applyFont="1" applyBorder="1"/>
    <xf numFmtId="0" fontId="3" fillId="3" borderId="2" xfId="3" applyFont="1" applyBorder="1"/>
    <xf numFmtId="0" fontId="1" fillId="3" borderId="2" xfId="3" applyBorder="1"/>
    <xf numFmtId="0" fontId="1" fillId="3" borderId="3" xfId="3" applyBorder="1"/>
    <xf numFmtId="0" fontId="3" fillId="2" borderId="4" xfId="2" applyFont="1" applyBorder="1"/>
    <xf numFmtId="0" fontId="3" fillId="2" borderId="4" xfId="2" applyFont="1" applyBorder="1" applyAlignment="1">
      <alignment wrapText="1"/>
    </xf>
    <xf numFmtId="0" fontId="3" fillId="2" borderId="3" xfId="2" applyFont="1" applyBorder="1"/>
    <xf numFmtId="0" fontId="3" fillId="2" borderId="5" xfId="2" applyFont="1" applyBorder="1"/>
    <xf numFmtId="0" fontId="3" fillId="2" borderId="0" xfId="2" applyFont="1" applyBorder="1"/>
    <xf numFmtId="0" fontId="3" fillId="2" borderId="6" xfId="2" applyFont="1" applyBorder="1"/>
    <xf numFmtId="0" fontId="0" fillId="0" borderId="4" xfId="0" applyBorder="1"/>
    <xf numFmtId="0" fontId="3" fillId="0" borderId="4" xfId="2" applyFont="1" applyFill="1" applyBorder="1"/>
    <xf numFmtId="0" fontId="3" fillId="0" borderId="0" xfId="2" applyFont="1" applyFill="1" applyBorder="1"/>
    <xf numFmtId="0" fontId="3" fillId="0" borderId="4" xfId="2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3" fillId="0" borderId="0" xfId="2" applyFont="1" applyFill="1" applyBorder="1" applyAlignment="1">
      <alignment wrapText="1"/>
    </xf>
    <xf numFmtId="167" fontId="3" fillId="0" borderId="4" xfId="2" applyNumberFormat="1" applyFont="1" applyFill="1" applyBorder="1"/>
    <xf numFmtId="167" fontId="0" fillId="0" borderId="4" xfId="1" applyNumberFormat="1" applyFont="1" applyFill="1" applyBorder="1"/>
    <xf numFmtId="167" fontId="0" fillId="0" borderId="4" xfId="0" applyNumberFormat="1" applyBorder="1"/>
    <xf numFmtId="167" fontId="3" fillId="0" borderId="0" xfId="2" applyNumberFormat="1" applyFont="1" applyFill="1" applyBorder="1"/>
    <xf numFmtId="167" fontId="0" fillId="0" borderId="0" xfId="1" applyNumberFormat="1" applyFont="1" applyFill="1" applyBorder="1"/>
    <xf numFmtId="167" fontId="0" fillId="0" borderId="0" xfId="0" applyNumberFormat="1"/>
    <xf numFmtId="0" fontId="3" fillId="0" borderId="7" xfId="2" applyFont="1" applyFill="1" applyBorder="1"/>
    <xf numFmtId="0" fontId="0" fillId="0" borderId="7" xfId="0" applyBorder="1"/>
    <xf numFmtId="0" fontId="0" fillId="0" borderId="2" xfId="0" applyBorder="1"/>
    <xf numFmtId="0" fontId="3" fillId="6" borderId="4" xfId="2" applyFont="1" applyFill="1" applyBorder="1"/>
    <xf numFmtId="167" fontId="3" fillId="6" borderId="4" xfId="2" applyNumberFormat="1" applyFont="1" applyFill="1" applyBorder="1"/>
    <xf numFmtId="14" fontId="2" fillId="6" borderId="7" xfId="0" applyNumberFormat="1" applyFont="1" applyFill="1" applyBorder="1"/>
    <xf numFmtId="0" fontId="3" fillId="6" borderId="0" xfId="2" applyFont="1" applyFill="1" applyBorder="1"/>
    <xf numFmtId="0" fontId="3" fillId="6" borderId="4" xfId="2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14" fontId="0" fillId="0" borderId="0" xfId="0" applyNumberFormat="1" applyAlignment="1">
      <alignment horizontal="left" vertical="top"/>
    </xf>
    <xf numFmtId="0" fontId="8" fillId="0" borderId="0" xfId="0" applyFont="1"/>
    <xf numFmtId="0" fontId="9" fillId="0" borderId="0" xfId="0" applyFon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165" fontId="9" fillId="0" borderId="0" xfId="6" applyFont="1"/>
    <xf numFmtId="165" fontId="0" fillId="0" borderId="0" xfId="6" applyFont="1"/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5" fillId="5" borderId="2" xfId="5" applyFont="1" applyBorder="1"/>
    <xf numFmtId="0" fontId="5" fillId="5" borderId="3" xfId="5" applyFont="1" applyBorder="1"/>
    <xf numFmtId="0" fontId="5" fillId="4" borderId="2" xfId="4" applyFont="1" applyBorder="1"/>
    <xf numFmtId="0" fontId="5" fillId="4" borderId="3" xfId="4" applyFont="1" applyBorder="1"/>
    <xf numFmtId="0" fontId="5" fillId="3" borderId="2" xfId="3" applyFont="1" applyBorder="1"/>
    <xf numFmtId="0" fontId="5" fillId="3" borderId="3" xfId="3" applyFont="1" applyBorder="1"/>
    <xf numFmtId="14" fontId="6" fillId="6" borderId="2" xfId="0" applyNumberFormat="1" applyFont="1" applyFill="1" applyBorder="1"/>
    <xf numFmtId="0" fontId="5" fillId="6" borderId="2" xfId="0" applyFont="1" applyFill="1" applyBorder="1"/>
    <xf numFmtId="4" fontId="5" fillId="6" borderId="2" xfId="0" applyNumberFormat="1" applyFont="1" applyFill="1" applyBorder="1"/>
    <xf numFmtId="0" fontId="6" fillId="0" borderId="8" xfId="0" applyFont="1" applyBorder="1" applyAlignment="1">
      <alignment horizontal="center"/>
    </xf>
    <xf numFmtId="167" fontId="5" fillId="0" borderId="4" xfId="1" applyNumberFormat="1" applyFont="1" applyFill="1" applyBorder="1"/>
    <xf numFmtId="167" fontId="5" fillId="0" borderId="4" xfId="0" applyNumberFormat="1" applyFont="1" applyBorder="1"/>
    <xf numFmtId="0" fontId="5" fillId="0" borderId="4" xfId="0" applyFont="1" applyBorder="1" applyAlignment="1">
      <alignment wrapText="1"/>
    </xf>
    <xf numFmtId="0" fontId="5" fillId="6" borderId="4" xfId="0" applyFont="1" applyFill="1" applyBorder="1" applyAlignment="1">
      <alignment wrapText="1"/>
    </xf>
    <xf numFmtId="167" fontId="5" fillId="0" borderId="0" xfId="1" applyNumberFormat="1" applyFont="1" applyFill="1" applyBorder="1"/>
    <xf numFmtId="167" fontId="5" fillId="0" borderId="0" xfId="0" applyNumberFormat="1" applyFont="1"/>
    <xf numFmtId="167" fontId="5" fillId="6" borderId="0" xfId="1" applyNumberFormat="1" applyFont="1" applyFill="1" applyBorder="1"/>
    <xf numFmtId="167" fontId="5" fillId="6" borderId="0" xfId="0" applyNumberFormat="1" applyFont="1" applyFill="1"/>
    <xf numFmtId="0" fontId="5" fillId="6" borderId="0" xfId="0" applyFont="1" applyFill="1"/>
    <xf numFmtId="0" fontId="10" fillId="0" borderId="0" xfId="0" applyFont="1"/>
    <xf numFmtId="0" fontId="6" fillId="5" borderId="1" xfId="5" applyFont="1" applyBorder="1"/>
    <xf numFmtId="0" fontId="6" fillId="4" borderId="1" xfId="4" applyFont="1" applyBorder="1"/>
    <xf numFmtId="0" fontId="6" fillId="3" borderId="1" xfId="3" applyFont="1" applyBorder="1"/>
    <xf numFmtId="0" fontId="6" fillId="3" borderId="2" xfId="3" applyFont="1" applyBorder="1"/>
    <xf numFmtId="0" fontId="6" fillId="2" borderId="4" xfId="2" applyFont="1" applyBorder="1"/>
    <xf numFmtId="0" fontId="6" fillId="2" borderId="4" xfId="2" applyFont="1" applyBorder="1" applyAlignment="1">
      <alignment wrapText="1"/>
    </xf>
    <xf numFmtId="0" fontId="6" fillId="2" borderId="3" xfId="2" applyFont="1" applyBorder="1"/>
    <xf numFmtId="0" fontId="6" fillId="2" borderId="5" xfId="2" applyFont="1" applyBorder="1"/>
    <xf numFmtId="0" fontId="6" fillId="2" borderId="0" xfId="2" applyFont="1" applyBorder="1"/>
    <xf numFmtId="0" fontId="6" fillId="2" borderId="6" xfId="2" applyFont="1" applyBorder="1"/>
    <xf numFmtId="0" fontId="6" fillId="0" borderId="7" xfId="2" applyFont="1" applyFill="1" applyBorder="1"/>
    <xf numFmtId="0" fontId="6" fillId="0" borderId="0" xfId="2" applyFont="1" applyFill="1" applyBorder="1"/>
    <xf numFmtId="0" fontId="6" fillId="0" borderId="8" xfId="2" applyFont="1" applyFill="1" applyBorder="1"/>
    <xf numFmtId="0" fontId="6" fillId="0" borderId="4" xfId="2" applyFont="1" applyFill="1" applyBorder="1"/>
    <xf numFmtId="167" fontId="6" fillId="0" borderId="4" xfId="2" applyNumberFormat="1" applyFont="1" applyFill="1" applyBorder="1"/>
    <xf numFmtId="0" fontId="6" fillId="0" borderId="4" xfId="2" applyFont="1" applyFill="1" applyBorder="1" applyAlignment="1">
      <alignment wrapText="1"/>
    </xf>
    <xf numFmtId="0" fontId="6" fillId="6" borderId="4" xfId="2" applyFont="1" applyFill="1" applyBorder="1"/>
    <xf numFmtId="167" fontId="6" fillId="6" borderId="4" xfId="2" applyNumberFormat="1" applyFont="1" applyFill="1" applyBorder="1"/>
    <xf numFmtId="167" fontId="6" fillId="0" borderId="0" xfId="2" applyNumberFormat="1" applyFont="1" applyFill="1" applyBorder="1"/>
    <xf numFmtId="0" fontId="6" fillId="6" borderId="0" xfId="2" applyFont="1" applyFill="1" applyBorder="1"/>
    <xf numFmtId="167" fontId="6" fillId="6" borderId="0" xfId="2" applyNumberFormat="1" applyFont="1" applyFill="1" applyBorder="1"/>
    <xf numFmtId="0" fontId="6" fillId="6" borderId="4" xfId="2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5" fillId="0" borderId="0" xfId="0" applyFont="1" applyAlignment="1">
      <alignment horizontal="right"/>
    </xf>
    <xf numFmtId="167" fontId="6" fillId="6" borderId="4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20% - Accent4" xfId="3" builtinId="42"/>
    <cellStyle name="40% - Accent4" xfId="4" builtinId="43"/>
    <cellStyle name="60% - Accent2" xfId="2" builtinId="36"/>
    <cellStyle name="60% - Accent4" xfId="5" builtinId="44"/>
    <cellStyle name="Comma" xfId="1" builtinId="3"/>
    <cellStyle name="Currency" xfId="6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1318-729E-C249-9FF0-24B828CDF006}">
  <sheetPr>
    <pageSetUpPr fitToPage="1"/>
  </sheetPr>
  <dimension ref="A1:AQ93"/>
  <sheetViews>
    <sheetView topLeftCell="A6" zoomScaleNormal="100" workbookViewId="0">
      <selection activeCell="F18" sqref="F18"/>
    </sheetView>
  </sheetViews>
  <sheetFormatPr defaultColWidth="11.19921875" defaultRowHeight="15.6" x14ac:dyDescent="0.3"/>
  <cols>
    <col min="1" max="1" width="29" customWidth="1"/>
    <col min="2" max="2" width="21.296875" customWidth="1"/>
    <col min="4" max="4" width="14.796875" customWidth="1"/>
    <col min="5" max="5" width="14.296875" customWidth="1"/>
    <col min="6" max="6" width="45.19921875" bestFit="1" customWidth="1"/>
  </cols>
  <sheetData>
    <row r="1" spans="1:43" hidden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7" t="s">
        <v>2</v>
      </c>
      <c r="AE1" s="8"/>
      <c r="AF1" s="8"/>
      <c r="AG1" s="9"/>
      <c r="AH1" s="9"/>
      <c r="AI1" s="9"/>
      <c r="AJ1" s="9"/>
      <c r="AK1" s="9"/>
      <c r="AL1" s="9"/>
      <c r="AM1" s="9"/>
      <c r="AN1" s="9"/>
      <c r="AO1" s="9"/>
      <c r="AP1" s="9"/>
      <c r="AQ1" s="10"/>
    </row>
    <row r="2" spans="1:43" ht="28.8" hidden="1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1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2" t="s">
        <v>14</v>
      </c>
      <c r="N2" s="12" t="s">
        <v>15</v>
      </c>
      <c r="O2" s="11" t="s">
        <v>16</v>
      </c>
      <c r="P2" s="12" t="s">
        <v>17</v>
      </c>
      <c r="Q2" s="12" t="s">
        <v>18</v>
      </c>
      <c r="R2" s="12" t="s">
        <v>19</v>
      </c>
      <c r="S2" s="12" t="s">
        <v>20</v>
      </c>
      <c r="T2" s="12" t="s">
        <v>21</v>
      </c>
      <c r="U2" s="12" t="s">
        <v>22</v>
      </c>
      <c r="V2" s="11" t="s">
        <v>23</v>
      </c>
      <c r="W2" s="12" t="s">
        <v>24</v>
      </c>
      <c r="X2" s="12" t="s">
        <v>25</v>
      </c>
      <c r="Y2" s="12" t="s">
        <v>26</v>
      </c>
      <c r="Z2" s="11" t="s">
        <v>27</v>
      </c>
      <c r="AA2" s="11" t="s">
        <v>28</v>
      </c>
      <c r="AB2" s="11" t="s">
        <v>29</v>
      </c>
      <c r="AC2" s="11" t="s">
        <v>30</v>
      </c>
      <c r="AD2" s="11" t="s">
        <v>31</v>
      </c>
      <c r="AE2" s="11" t="s">
        <v>32</v>
      </c>
      <c r="AF2" s="11" t="s">
        <v>33</v>
      </c>
      <c r="AG2" s="12" t="s">
        <v>34</v>
      </c>
      <c r="AH2" s="12" t="s">
        <v>35</v>
      </c>
      <c r="AI2" s="12" t="s">
        <v>36</v>
      </c>
      <c r="AJ2" s="12" t="s">
        <v>37</v>
      </c>
      <c r="AK2" s="11" t="s">
        <v>38</v>
      </c>
      <c r="AL2" s="11" t="s">
        <v>39</v>
      </c>
      <c r="AM2" s="11" t="s">
        <v>40</v>
      </c>
      <c r="AN2" s="11" t="s">
        <v>41</v>
      </c>
      <c r="AO2" s="12" t="s">
        <v>42</v>
      </c>
      <c r="AP2" s="12" t="s">
        <v>43</v>
      </c>
      <c r="AQ2" s="12" t="s">
        <v>44</v>
      </c>
    </row>
    <row r="3" spans="1:43" hidden="1" x14ac:dyDescent="0.3">
      <c r="A3" s="11" t="s">
        <v>45</v>
      </c>
      <c r="B3" s="11"/>
      <c r="C3" s="11"/>
      <c r="D3" s="13"/>
      <c r="E3" s="14"/>
      <c r="F3" s="14"/>
      <c r="G3" s="11"/>
      <c r="H3" s="15"/>
      <c r="I3" s="15"/>
      <c r="J3" s="11">
        <v>972</v>
      </c>
      <c r="K3" s="11">
        <v>300</v>
      </c>
      <c r="L3" s="11">
        <v>726</v>
      </c>
      <c r="M3" s="11">
        <v>100</v>
      </c>
      <c r="N3" s="11">
        <v>170</v>
      </c>
      <c r="O3" s="11">
        <v>400</v>
      </c>
      <c r="P3" s="11">
        <v>600</v>
      </c>
      <c r="Q3" s="11">
        <v>0</v>
      </c>
      <c r="R3" s="11">
        <v>0</v>
      </c>
      <c r="S3" s="11">
        <v>0</v>
      </c>
      <c r="T3" s="11">
        <v>660</v>
      </c>
      <c r="U3" s="11">
        <v>1290</v>
      </c>
      <c r="V3" s="11">
        <v>522</v>
      </c>
      <c r="W3" s="11">
        <v>100</v>
      </c>
      <c r="X3" s="11">
        <v>120</v>
      </c>
      <c r="Y3" s="11">
        <v>150</v>
      </c>
      <c r="Z3" s="11"/>
      <c r="AA3" s="11"/>
      <c r="AB3" s="11"/>
      <c r="AC3" s="11">
        <f>SUM(J3:Y3)</f>
        <v>6110</v>
      </c>
      <c r="AD3" s="11">
        <v>0</v>
      </c>
      <c r="AE3" s="11">
        <v>1440</v>
      </c>
      <c r="AF3" s="11">
        <v>49.21</v>
      </c>
      <c r="AG3" s="11">
        <v>0</v>
      </c>
      <c r="AH3" s="11">
        <v>0</v>
      </c>
      <c r="AI3" s="11">
        <v>600</v>
      </c>
      <c r="AJ3" s="11">
        <v>2000</v>
      </c>
      <c r="AK3" s="11">
        <v>1850</v>
      </c>
      <c r="AL3" s="11">
        <v>0</v>
      </c>
      <c r="AM3" s="11">
        <v>600</v>
      </c>
      <c r="AN3" s="11">
        <v>900</v>
      </c>
      <c r="AO3" s="11">
        <v>1883</v>
      </c>
      <c r="AP3" s="11">
        <v>150</v>
      </c>
      <c r="AQ3" s="11">
        <f>SUM(AD3:AP3)</f>
        <v>9472.2099999999991</v>
      </c>
    </row>
    <row r="4" spans="1:43" hidden="1" x14ac:dyDescent="0.3">
      <c r="A4" s="11"/>
      <c r="B4" s="11"/>
      <c r="C4" s="15"/>
      <c r="D4" s="16"/>
      <c r="E4" s="14"/>
      <c r="F4" s="14"/>
      <c r="G4" s="13"/>
      <c r="H4" s="15"/>
      <c r="I4" s="15"/>
      <c r="J4" s="11">
        <v>405</v>
      </c>
      <c r="K4" s="11">
        <v>190.86</v>
      </c>
      <c r="L4" s="11">
        <v>698.24</v>
      </c>
      <c r="M4" s="11">
        <v>71</v>
      </c>
      <c r="N4" s="11">
        <v>164.67</v>
      </c>
      <c r="O4" s="11">
        <v>5.04</v>
      </c>
      <c r="P4" s="11">
        <v>536.38</v>
      </c>
      <c r="Q4" s="11">
        <v>0</v>
      </c>
      <c r="R4" s="11">
        <v>0</v>
      </c>
      <c r="S4" s="11">
        <v>0</v>
      </c>
      <c r="T4" s="11">
        <v>290.7</v>
      </c>
      <c r="U4" s="11">
        <v>1000</v>
      </c>
      <c r="V4" s="11">
        <v>0</v>
      </c>
      <c r="W4" s="11">
        <v>0</v>
      </c>
      <c r="X4" s="11">
        <v>0</v>
      </c>
      <c r="Y4" s="11">
        <v>180.7</v>
      </c>
      <c r="Z4" s="11">
        <v>2000</v>
      </c>
      <c r="AA4" s="11">
        <v>0</v>
      </c>
      <c r="AB4" s="11">
        <v>42.150000000000006</v>
      </c>
      <c r="AC4" s="11">
        <v>3584.7400000000002</v>
      </c>
      <c r="AD4" s="11">
        <v>875.8</v>
      </c>
      <c r="AE4" s="11">
        <v>0</v>
      </c>
      <c r="AF4" s="11">
        <v>49.21</v>
      </c>
      <c r="AG4" s="11">
        <v>0</v>
      </c>
      <c r="AH4" s="11">
        <v>0</v>
      </c>
      <c r="AI4" s="11">
        <v>631.85</v>
      </c>
      <c r="AJ4" s="11">
        <v>624</v>
      </c>
      <c r="AK4" s="11">
        <v>762.5</v>
      </c>
      <c r="AL4" s="11">
        <v>0</v>
      </c>
      <c r="AM4" s="11">
        <v>112</v>
      </c>
      <c r="AN4" s="11">
        <v>0</v>
      </c>
      <c r="AO4" s="11">
        <v>1883.45</v>
      </c>
      <c r="AP4" s="11">
        <v>150</v>
      </c>
      <c r="AQ4" s="11"/>
    </row>
    <row r="5" spans="1:43" hidden="1" x14ac:dyDescent="0.3">
      <c r="A5" s="29"/>
      <c r="B5" s="29"/>
      <c r="C5" s="19"/>
      <c r="D5" s="19"/>
      <c r="E5" s="29"/>
      <c r="F5" s="29"/>
      <c r="G5" s="29"/>
      <c r="H5" s="19"/>
      <c r="I5" s="1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3">
      <c r="A6" s="29"/>
      <c r="B6" s="29"/>
      <c r="C6" s="19"/>
      <c r="D6" s="19"/>
      <c r="E6" s="29"/>
      <c r="F6" s="2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spans="1:43" x14ac:dyDescent="0.3">
      <c r="A7" s="34" t="s">
        <v>51</v>
      </c>
      <c r="B7" s="30"/>
      <c r="E7" s="30"/>
      <c r="F7" s="31"/>
      <c r="I7" s="41"/>
    </row>
    <row r="8" spans="1:43" x14ac:dyDescent="0.3">
      <c r="A8" s="18"/>
      <c r="B8" s="18" t="s">
        <v>46</v>
      </c>
      <c r="C8" s="18" t="s">
        <v>47</v>
      </c>
      <c r="D8" s="21" t="s">
        <v>48</v>
      </c>
      <c r="E8" s="18" t="s">
        <v>49</v>
      </c>
    </row>
    <row r="9" spans="1:43" x14ac:dyDescent="0.3">
      <c r="A9" s="18" t="s">
        <v>11</v>
      </c>
      <c r="B9" s="23">
        <v>972</v>
      </c>
      <c r="C9" s="23">
        <v>567</v>
      </c>
      <c r="D9" s="24">
        <v>750</v>
      </c>
      <c r="E9" s="25">
        <f>D9-B9</f>
        <v>-222</v>
      </c>
      <c r="F9" s="17" t="s">
        <v>80</v>
      </c>
    </row>
    <row r="10" spans="1:43" x14ac:dyDescent="0.3">
      <c r="A10" s="18" t="s">
        <v>12</v>
      </c>
      <c r="B10" s="23">
        <v>300</v>
      </c>
      <c r="C10" s="23">
        <v>239</v>
      </c>
      <c r="D10" s="24">
        <v>360</v>
      </c>
      <c r="E10" s="25">
        <f t="shared" ref="E10:E45" si="0">D10-B10</f>
        <v>60</v>
      </c>
      <c r="F10" s="17" t="s">
        <v>53</v>
      </c>
    </row>
    <row r="11" spans="1:43" x14ac:dyDescent="0.3">
      <c r="A11" s="18" t="s">
        <v>13</v>
      </c>
      <c r="B11" s="23">
        <v>726</v>
      </c>
      <c r="C11" s="23">
        <v>698.24</v>
      </c>
      <c r="D11" s="24">
        <f>C11</f>
        <v>698.24</v>
      </c>
      <c r="E11" s="25">
        <f t="shared" si="0"/>
        <v>-27.759999999999991</v>
      </c>
      <c r="F11" s="17" t="s">
        <v>54</v>
      </c>
    </row>
    <row r="12" spans="1:43" x14ac:dyDescent="0.3">
      <c r="A12" s="20" t="s">
        <v>14</v>
      </c>
      <c r="B12" s="23">
        <v>100</v>
      </c>
      <c r="C12" s="23">
        <v>71</v>
      </c>
      <c r="D12" s="24">
        <f>C12</f>
        <v>71</v>
      </c>
      <c r="E12" s="25">
        <f t="shared" si="0"/>
        <v>-29</v>
      </c>
      <c r="F12" s="17"/>
    </row>
    <row r="13" spans="1:43" x14ac:dyDescent="0.3">
      <c r="A13" s="20" t="s">
        <v>15</v>
      </c>
      <c r="B13" s="23">
        <v>170</v>
      </c>
      <c r="C13" s="23">
        <v>164.67</v>
      </c>
      <c r="D13" s="24">
        <f>C13</f>
        <v>164.67</v>
      </c>
      <c r="E13" s="25">
        <f t="shared" si="0"/>
        <v>-5.3300000000000125</v>
      </c>
      <c r="F13" s="17"/>
    </row>
    <row r="14" spans="1:43" x14ac:dyDescent="0.3">
      <c r="A14" s="18" t="s">
        <v>16</v>
      </c>
      <c r="B14" s="23">
        <v>400</v>
      </c>
      <c r="C14" s="23">
        <v>5.04</v>
      </c>
      <c r="D14" s="24">
        <v>25</v>
      </c>
      <c r="E14" s="25">
        <f t="shared" si="0"/>
        <v>-375</v>
      </c>
      <c r="F14" s="17" t="s">
        <v>55</v>
      </c>
    </row>
    <row r="15" spans="1:43" x14ac:dyDescent="0.3">
      <c r="A15" s="20" t="s">
        <v>17</v>
      </c>
      <c r="B15" s="23">
        <v>600</v>
      </c>
      <c r="C15" s="23">
        <v>536.38</v>
      </c>
      <c r="D15" s="24">
        <v>600</v>
      </c>
      <c r="E15" s="25">
        <f t="shared" si="0"/>
        <v>0</v>
      </c>
      <c r="F15" s="17" t="s">
        <v>56</v>
      </c>
    </row>
    <row r="16" spans="1:43" x14ac:dyDescent="0.3">
      <c r="A16" s="20" t="s">
        <v>18</v>
      </c>
      <c r="B16" s="23">
        <v>0</v>
      </c>
      <c r="C16" s="23">
        <v>0</v>
      </c>
      <c r="D16" s="24">
        <f t="shared" ref="D16:D40" si="1">C16/5*12</f>
        <v>0</v>
      </c>
      <c r="E16" s="25">
        <f t="shared" si="0"/>
        <v>0</v>
      </c>
      <c r="F16" s="17"/>
    </row>
    <row r="17" spans="1:6" x14ac:dyDescent="0.3">
      <c r="A17" s="20" t="s">
        <v>19</v>
      </c>
      <c r="B17" s="23">
        <v>0</v>
      </c>
      <c r="C17" s="23">
        <v>0</v>
      </c>
      <c r="D17" s="24">
        <f t="shared" si="1"/>
        <v>0</v>
      </c>
      <c r="E17" s="25">
        <f t="shared" si="0"/>
        <v>0</v>
      </c>
      <c r="F17" s="17"/>
    </row>
    <row r="18" spans="1:6" x14ac:dyDescent="0.3">
      <c r="A18" s="20" t="s">
        <v>20</v>
      </c>
      <c r="B18" s="23">
        <v>0</v>
      </c>
      <c r="C18" s="23">
        <v>534</v>
      </c>
      <c r="D18" s="24">
        <v>700.8</v>
      </c>
      <c r="E18" s="25">
        <f t="shared" si="0"/>
        <v>700.8</v>
      </c>
      <c r="F18" s="17" t="s">
        <v>81</v>
      </c>
    </row>
    <row r="19" spans="1:6" x14ac:dyDescent="0.3">
      <c r="A19" s="20" t="s">
        <v>21</v>
      </c>
      <c r="B19" s="23">
        <v>660</v>
      </c>
      <c r="C19" s="23">
        <v>462</v>
      </c>
      <c r="D19" s="24">
        <f>B19</f>
        <v>660</v>
      </c>
      <c r="E19" s="25">
        <f t="shared" si="0"/>
        <v>0</v>
      </c>
      <c r="F19" s="17"/>
    </row>
    <row r="20" spans="1:6" x14ac:dyDescent="0.3">
      <c r="A20" s="20" t="s">
        <v>22</v>
      </c>
      <c r="B20" s="23">
        <v>1290</v>
      </c>
      <c r="C20" s="23">
        <v>1200</v>
      </c>
      <c r="D20" s="24">
        <v>1290</v>
      </c>
      <c r="E20" s="25">
        <f t="shared" si="0"/>
        <v>0</v>
      </c>
      <c r="F20" s="17" t="s">
        <v>57</v>
      </c>
    </row>
    <row r="21" spans="1:6" x14ac:dyDescent="0.3">
      <c r="A21" s="18" t="s">
        <v>23</v>
      </c>
      <c r="B21" s="23">
        <v>522</v>
      </c>
      <c r="C21" s="23">
        <v>87</v>
      </c>
      <c r="D21" s="24">
        <f>B21</f>
        <v>522</v>
      </c>
      <c r="E21" s="25">
        <f t="shared" si="0"/>
        <v>0</v>
      </c>
      <c r="F21" s="17" t="s">
        <v>58</v>
      </c>
    </row>
    <row r="22" spans="1:6" x14ac:dyDescent="0.3">
      <c r="A22" s="20" t="s">
        <v>24</v>
      </c>
      <c r="B22" s="23">
        <v>100</v>
      </c>
      <c r="C22" s="23">
        <v>0</v>
      </c>
      <c r="D22" s="24">
        <f>B22</f>
        <v>100</v>
      </c>
      <c r="E22" s="25">
        <f t="shared" si="0"/>
        <v>0</v>
      </c>
      <c r="F22" s="17"/>
    </row>
    <row r="23" spans="1:6" x14ac:dyDescent="0.3">
      <c r="A23" s="20" t="s">
        <v>25</v>
      </c>
      <c r="B23" s="23">
        <v>120</v>
      </c>
      <c r="C23" s="23">
        <v>0</v>
      </c>
      <c r="D23" s="24">
        <f>B23</f>
        <v>120</v>
      </c>
      <c r="E23" s="25">
        <f t="shared" si="0"/>
        <v>0</v>
      </c>
      <c r="F23" s="17"/>
    </row>
    <row r="24" spans="1:6" x14ac:dyDescent="0.3">
      <c r="A24" s="20" t="s">
        <v>26</v>
      </c>
      <c r="B24" s="23">
        <v>150</v>
      </c>
      <c r="C24" s="23">
        <f>180.7+160</f>
        <v>340.7</v>
      </c>
      <c r="D24" s="24">
        <v>230</v>
      </c>
      <c r="E24" s="25">
        <f t="shared" si="0"/>
        <v>80</v>
      </c>
      <c r="F24" s="17" t="s">
        <v>83</v>
      </c>
    </row>
    <row r="25" spans="1:6" x14ac:dyDescent="0.3">
      <c r="A25" s="18" t="s">
        <v>50</v>
      </c>
      <c r="B25" s="23">
        <v>958</v>
      </c>
      <c r="C25" s="23">
        <v>0</v>
      </c>
      <c r="D25" s="24">
        <v>850</v>
      </c>
      <c r="E25" s="25">
        <f t="shared" si="0"/>
        <v>-108</v>
      </c>
      <c r="F25" s="17" t="s">
        <v>82</v>
      </c>
    </row>
    <row r="26" spans="1:6" x14ac:dyDescent="0.3">
      <c r="A26" s="18" t="s">
        <v>28</v>
      </c>
      <c r="B26" s="23"/>
      <c r="C26" s="23">
        <v>0</v>
      </c>
      <c r="D26" s="24">
        <f t="shared" si="1"/>
        <v>0</v>
      </c>
      <c r="E26" s="25">
        <f t="shared" si="0"/>
        <v>0</v>
      </c>
      <c r="F26" s="17"/>
    </row>
    <row r="27" spans="1:6" x14ac:dyDescent="0.3">
      <c r="A27" s="18" t="s">
        <v>29</v>
      </c>
      <c r="B27" s="23"/>
      <c r="C27" s="23">
        <v>42.150000000000006</v>
      </c>
      <c r="D27" s="24">
        <f>C27</f>
        <v>42.150000000000006</v>
      </c>
      <c r="E27" s="25">
        <f t="shared" si="0"/>
        <v>42.150000000000006</v>
      </c>
      <c r="F27" s="17"/>
    </row>
    <row r="28" spans="1:6" x14ac:dyDescent="0.3">
      <c r="A28" s="32" t="s">
        <v>30</v>
      </c>
      <c r="B28" s="33">
        <f>SUM(B9:B27)</f>
        <v>7068</v>
      </c>
      <c r="C28" s="33">
        <f t="shared" ref="C28:E28" si="2">SUM(C9:C27)</f>
        <v>4947.1799999999994</v>
      </c>
      <c r="D28" s="33">
        <f t="shared" si="2"/>
        <v>7183.86</v>
      </c>
      <c r="E28" s="33">
        <f t="shared" si="2"/>
        <v>115.85999999999993</v>
      </c>
      <c r="F28" s="17"/>
    </row>
    <row r="29" spans="1:6" x14ac:dyDescent="0.3">
      <c r="A29" s="19"/>
      <c r="B29" s="26"/>
      <c r="C29" s="26"/>
      <c r="D29" s="26"/>
      <c r="E29" s="26"/>
    </row>
    <row r="30" spans="1:6" x14ac:dyDescent="0.3">
      <c r="A30" s="19"/>
      <c r="B30" s="26"/>
      <c r="C30" s="26"/>
      <c r="D30" s="27"/>
      <c r="E30" s="28"/>
    </row>
    <row r="31" spans="1:6" x14ac:dyDescent="0.3">
      <c r="A31" s="35" t="s">
        <v>59</v>
      </c>
      <c r="B31" s="26"/>
      <c r="C31" s="26"/>
      <c r="D31" s="27"/>
      <c r="E31" s="28"/>
    </row>
    <row r="32" spans="1:6" x14ac:dyDescent="0.3">
      <c r="A32" s="18" t="s">
        <v>31</v>
      </c>
      <c r="B32" s="23">
        <v>0</v>
      </c>
      <c r="C32" s="23">
        <f>901+500</f>
        <v>1401</v>
      </c>
      <c r="D32" s="24">
        <f>C32</f>
        <v>1401</v>
      </c>
      <c r="E32" s="25">
        <f t="shared" si="0"/>
        <v>1401</v>
      </c>
      <c r="F32" s="17" t="s">
        <v>66</v>
      </c>
    </row>
    <row r="33" spans="1:11" x14ac:dyDescent="0.3">
      <c r="A33" s="18" t="s">
        <v>32</v>
      </c>
      <c r="B33" s="23">
        <v>1440</v>
      </c>
      <c r="C33" s="23">
        <v>1248</v>
      </c>
      <c r="D33" s="24">
        <f>B33</f>
        <v>1440</v>
      </c>
      <c r="E33" s="25">
        <f t="shared" si="0"/>
        <v>0</v>
      </c>
      <c r="F33" s="17" t="s">
        <v>84</v>
      </c>
    </row>
    <row r="34" spans="1:11" x14ac:dyDescent="0.3">
      <c r="A34" s="18" t="s">
        <v>33</v>
      </c>
      <c r="B34" s="23">
        <v>49.21</v>
      </c>
      <c r="C34" s="23">
        <v>49.21</v>
      </c>
      <c r="D34" s="24">
        <f>C34</f>
        <v>49.21</v>
      </c>
      <c r="E34" s="25">
        <f t="shared" si="0"/>
        <v>0</v>
      </c>
      <c r="F34" s="17"/>
    </row>
    <row r="35" spans="1:11" x14ac:dyDescent="0.3">
      <c r="A35" s="20" t="s">
        <v>34</v>
      </c>
      <c r="B35" s="23">
        <v>0</v>
      </c>
      <c r="C35" s="23">
        <v>0</v>
      </c>
      <c r="D35" s="24">
        <f t="shared" si="1"/>
        <v>0</v>
      </c>
      <c r="E35" s="25">
        <f t="shared" si="0"/>
        <v>0</v>
      </c>
      <c r="F35" s="17"/>
      <c r="I35">
        <v>794</v>
      </c>
      <c r="J35">
        <v>789</v>
      </c>
      <c r="K35">
        <v>112</v>
      </c>
    </row>
    <row r="36" spans="1:11" x14ac:dyDescent="0.3">
      <c r="A36" s="20" t="s">
        <v>35</v>
      </c>
      <c r="B36" s="23">
        <v>0</v>
      </c>
      <c r="C36" s="23">
        <v>0</v>
      </c>
      <c r="D36" s="24">
        <f t="shared" si="1"/>
        <v>0</v>
      </c>
      <c r="E36" s="25">
        <f t="shared" si="0"/>
        <v>0</v>
      </c>
      <c r="F36" s="17"/>
    </row>
    <row r="37" spans="1:11" x14ac:dyDescent="0.3">
      <c r="A37" s="20" t="s">
        <v>36</v>
      </c>
      <c r="B37" s="23">
        <v>600</v>
      </c>
      <c r="C37" s="23">
        <v>794</v>
      </c>
      <c r="D37" s="24">
        <f>C37</f>
        <v>794</v>
      </c>
      <c r="E37" s="25">
        <f t="shared" si="0"/>
        <v>194</v>
      </c>
      <c r="F37" s="17" t="s">
        <v>60</v>
      </c>
    </row>
    <row r="38" spans="1:11" x14ac:dyDescent="0.3">
      <c r="A38" s="20" t="s">
        <v>37</v>
      </c>
      <c r="B38" s="23">
        <v>2000</v>
      </c>
      <c r="C38" s="23">
        <v>789</v>
      </c>
      <c r="D38" s="24">
        <v>1550</v>
      </c>
      <c r="E38" s="25">
        <f t="shared" si="0"/>
        <v>-450</v>
      </c>
      <c r="F38" s="17" t="s">
        <v>61</v>
      </c>
    </row>
    <row r="39" spans="1:11" x14ac:dyDescent="0.3">
      <c r="A39" s="18" t="s">
        <v>38</v>
      </c>
      <c r="B39" s="23">
        <v>1850</v>
      </c>
      <c r="C39" s="23">
        <v>838</v>
      </c>
      <c r="D39" s="24">
        <v>1350</v>
      </c>
      <c r="E39" s="25">
        <f t="shared" si="0"/>
        <v>-500</v>
      </c>
      <c r="F39" s="17" t="s">
        <v>64</v>
      </c>
      <c r="I39" s="28">
        <f>B38+B41+B42</f>
        <v>3500</v>
      </c>
      <c r="J39" s="28">
        <f>D38+D41+D42</f>
        <v>2550</v>
      </c>
    </row>
    <row r="40" spans="1:11" x14ac:dyDescent="0.3">
      <c r="A40" s="18" t="s">
        <v>39</v>
      </c>
      <c r="B40" s="23">
        <v>0</v>
      </c>
      <c r="C40" s="23">
        <v>0</v>
      </c>
      <c r="D40" s="24">
        <f t="shared" si="1"/>
        <v>0</v>
      </c>
      <c r="E40" s="25">
        <f t="shared" si="0"/>
        <v>0</v>
      </c>
      <c r="F40" s="17"/>
    </row>
    <row r="41" spans="1:11" x14ac:dyDescent="0.3">
      <c r="A41" s="18" t="s">
        <v>40</v>
      </c>
      <c r="B41" s="23">
        <v>600</v>
      </c>
      <c r="C41" s="23">
        <v>112</v>
      </c>
      <c r="D41" s="24">
        <v>450</v>
      </c>
      <c r="E41" s="25">
        <f t="shared" si="0"/>
        <v>-150</v>
      </c>
      <c r="F41" s="17"/>
      <c r="J41" s="28">
        <f>J39-I39</f>
        <v>-950</v>
      </c>
    </row>
    <row r="42" spans="1:11" x14ac:dyDescent="0.3">
      <c r="A42" s="18" t="s">
        <v>41</v>
      </c>
      <c r="B42" s="23">
        <v>900</v>
      </c>
      <c r="C42" s="23">
        <v>0</v>
      </c>
      <c r="D42" s="24">
        <v>550</v>
      </c>
      <c r="E42" s="25">
        <f t="shared" si="0"/>
        <v>-350</v>
      </c>
      <c r="F42" s="17" t="s">
        <v>63</v>
      </c>
    </row>
    <row r="43" spans="1:11" x14ac:dyDescent="0.3">
      <c r="A43" s="20" t="s">
        <v>42</v>
      </c>
      <c r="B43" s="23">
        <v>1864</v>
      </c>
      <c r="C43" s="23">
        <v>1883.45</v>
      </c>
      <c r="D43" s="24">
        <f>C43</f>
        <v>1883.45</v>
      </c>
      <c r="E43" s="25">
        <f t="shared" si="0"/>
        <v>19.450000000000045</v>
      </c>
      <c r="F43" s="17"/>
    </row>
    <row r="44" spans="1:11" x14ac:dyDescent="0.3">
      <c r="A44" s="20" t="s">
        <v>67</v>
      </c>
      <c r="B44" s="23"/>
      <c r="C44" s="23">
        <v>160</v>
      </c>
      <c r="D44" s="24">
        <v>159.99</v>
      </c>
      <c r="E44" s="25"/>
      <c r="F44" s="17" t="s">
        <v>65</v>
      </c>
    </row>
    <row r="45" spans="1:11" ht="28.8" x14ac:dyDescent="0.3">
      <c r="A45" s="20" t="s">
        <v>62</v>
      </c>
      <c r="B45" s="23">
        <f>150+150</f>
        <v>300</v>
      </c>
      <c r="C45" s="23">
        <v>150</v>
      </c>
      <c r="D45" s="24">
        <f>C45</f>
        <v>150</v>
      </c>
      <c r="E45" s="25">
        <f t="shared" si="0"/>
        <v>-150</v>
      </c>
      <c r="F45" s="17"/>
    </row>
    <row r="46" spans="1:11" x14ac:dyDescent="0.3">
      <c r="A46" s="36" t="s">
        <v>44</v>
      </c>
      <c r="B46" s="33">
        <f>SUM(B32:B45)</f>
        <v>9603.2099999999991</v>
      </c>
      <c r="C46" s="33">
        <f t="shared" ref="C46:E46" si="3">SUM(C32:C45)</f>
        <v>7424.66</v>
      </c>
      <c r="D46" s="33">
        <f t="shared" si="3"/>
        <v>9777.65</v>
      </c>
      <c r="E46" s="33">
        <f t="shared" si="3"/>
        <v>14.450000000000045</v>
      </c>
      <c r="F46" s="17"/>
    </row>
    <row r="47" spans="1:11" x14ac:dyDescent="0.3">
      <c r="B47" s="28"/>
      <c r="C47" s="28"/>
      <c r="D47" s="28"/>
      <c r="E47" s="28"/>
    </row>
    <row r="48" spans="1:11" x14ac:dyDescent="0.3">
      <c r="A48" s="22" t="s">
        <v>52</v>
      </c>
      <c r="B48" s="28">
        <f>B46-B28</f>
        <v>2535.2099999999991</v>
      </c>
      <c r="C48" s="28">
        <f>C46-C28</f>
        <v>2477.4800000000005</v>
      </c>
      <c r="D48" s="28">
        <f>D46-D28</f>
        <v>2593.79</v>
      </c>
      <c r="E48" s="28"/>
    </row>
    <row r="49" spans="1:6" x14ac:dyDescent="0.3">
      <c r="A49" s="22" t="s">
        <v>68</v>
      </c>
      <c r="D49" s="28">
        <f>D33-D19</f>
        <v>780</v>
      </c>
    </row>
    <row r="50" spans="1:6" x14ac:dyDescent="0.3">
      <c r="D50" s="28">
        <f>D48-D49</f>
        <v>1813.79</v>
      </c>
    </row>
    <row r="52" spans="1:6" x14ac:dyDescent="0.3">
      <c r="A52" t="s">
        <v>94</v>
      </c>
    </row>
    <row r="53" spans="1:6" x14ac:dyDescent="0.3">
      <c r="A53" s="38" t="s">
        <v>85</v>
      </c>
      <c r="B53" s="39"/>
      <c r="C53" s="39"/>
      <c r="D53" s="39"/>
      <c r="E53" s="39"/>
      <c r="F53" s="39"/>
    </row>
    <row r="55" spans="1:6" ht="34.049999999999997" customHeight="1" x14ac:dyDescent="0.3">
      <c r="A55" s="99" t="s">
        <v>86</v>
      </c>
      <c r="B55" s="100"/>
      <c r="C55" s="100"/>
      <c r="D55" s="100"/>
      <c r="E55" s="100"/>
      <c r="F55" s="100"/>
    </row>
    <row r="56" spans="1:6" x14ac:dyDescent="0.3">
      <c r="A56" s="37" t="s">
        <v>79</v>
      </c>
    </row>
    <row r="57" spans="1:6" x14ac:dyDescent="0.3">
      <c r="A57" s="37" t="s">
        <v>69</v>
      </c>
    </row>
    <row r="58" spans="1:6" ht="34.950000000000003" customHeight="1" x14ac:dyDescent="0.3">
      <c r="A58" s="99" t="s">
        <v>70</v>
      </c>
      <c r="B58" s="100"/>
      <c r="C58" s="100"/>
      <c r="D58" s="100"/>
      <c r="E58" s="100"/>
      <c r="F58" s="100"/>
    </row>
    <row r="59" spans="1:6" x14ac:dyDescent="0.3">
      <c r="A59" t="s">
        <v>90</v>
      </c>
    </row>
    <row r="60" spans="1:6" x14ac:dyDescent="0.3">
      <c r="A60" s="38" t="s">
        <v>87</v>
      </c>
      <c r="B60" s="39"/>
      <c r="C60" s="39"/>
      <c r="D60" s="39"/>
      <c r="E60" s="39"/>
      <c r="F60" s="39"/>
    </row>
    <row r="62" spans="1:6" x14ac:dyDescent="0.3">
      <c r="A62" s="37" t="s">
        <v>71</v>
      </c>
    </row>
    <row r="64" spans="1:6" x14ac:dyDescent="0.3">
      <c r="A64" s="37" t="s">
        <v>72</v>
      </c>
    </row>
    <row r="66" spans="1:6" x14ac:dyDescent="0.3">
      <c r="A66" s="37" t="s">
        <v>74</v>
      </c>
    </row>
    <row r="67" spans="1:6" x14ac:dyDescent="0.3">
      <c r="A67" s="37" t="s">
        <v>88</v>
      </c>
    </row>
    <row r="68" spans="1:6" x14ac:dyDescent="0.3">
      <c r="A68" s="37" t="s">
        <v>73</v>
      </c>
    </row>
    <row r="71" spans="1:6" x14ac:dyDescent="0.3">
      <c r="A71" s="37"/>
    </row>
    <row r="74" spans="1:6" ht="46.95" customHeight="1" x14ac:dyDescent="0.3">
      <c r="A74" s="99" t="s">
        <v>89</v>
      </c>
      <c r="B74" s="100"/>
      <c r="C74" s="100"/>
      <c r="D74" s="100"/>
      <c r="E74" s="100"/>
      <c r="F74" s="100"/>
    </row>
    <row r="76" spans="1:6" s="42" customFormat="1" x14ac:dyDescent="0.3">
      <c r="A76" s="42" t="s">
        <v>93</v>
      </c>
      <c r="B76" s="42" t="s">
        <v>96</v>
      </c>
      <c r="C76" s="42" t="s">
        <v>77</v>
      </c>
    </row>
    <row r="77" spans="1:6" s="42" customFormat="1" x14ac:dyDescent="0.3">
      <c r="A77" s="45" t="s">
        <v>105</v>
      </c>
      <c r="B77" s="47">
        <v>45773</v>
      </c>
      <c r="C77" s="48">
        <v>248.1</v>
      </c>
    </row>
    <row r="78" spans="1:6" x14ac:dyDescent="0.3">
      <c r="A78" t="s">
        <v>75</v>
      </c>
      <c r="B78" s="50" t="s">
        <v>98</v>
      </c>
      <c r="C78" s="49">
        <v>348</v>
      </c>
      <c r="F78" s="44"/>
    </row>
    <row r="79" spans="1:6" x14ac:dyDescent="0.3">
      <c r="A79" t="s">
        <v>37</v>
      </c>
      <c r="B79" s="51" t="s">
        <v>99</v>
      </c>
      <c r="C79" s="49">
        <v>879</v>
      </c>
      <c r="D79">
        <v>879</v>
      </c>
      <c r="E79">
        <v>879</v>
      </c>
      <c r="F79" s="44"/>
    </row>
    <row r="80" spans="1:6" x14ac:dyDescent="0.3">
      <c r="A80" t="s">
        <v>100</v>
      </c>
      <c r="B80" s="51" t="s">
        <v>101</v>
      </c>
      <c r="C80" s="49">
        <v>42</v>
      </c>
      <c r="E80">
        <v>7</v>
      </c>
      <c r="F80" s="44"/>
    </row>
    <row r="81" spans="1:6" x14ac:dyDescent="0.3">
      <c r="A81" t="s">
        <v>40</v>
      </c>
      <c r="B81" s="46">
        <v>45794</v>
      </c>
      <c r="C81" s="49">
        <v>112</v>
      </c>
      <c r="E81">
        <f>E79/E80</f>
        <v>125.57142857142857</v>
      </c>
      <c r="F81" s="44"/>
    </row>
    <row r="82" spans="1:6" x14ac:dyDescent="0.3">
      <c r="A82" t="s">
        <v>104</v>
      </c>
      <c r="B82" s="46">
        <v>45948</v>
      </c>
      <c r="C82" s="49">
        <v>65.5</v>
      </c>
      <c r="E82">
        <f>E81*12</f>
        <v>1506.8571428571429</v>
      </c>
      <c r="F82" s="44"/>
    </row>
    <row r="83" spans="1:6" x14ac:dyDescent="0.3">
      <c r="A83" t="s">
        <v>40</v>
      </c>
      <c r="B83" s="46">
        <v>46032</v>
      </c>
      <c r="C83" s="49">
        <v>75.59</v>
      </c>
      <c r="E83">
        <f>E81*10</f>
        <v>1255.7142857142858</v>
      </c>
      <c r="F83" s="44"/>
    </row>
    <row r="84" spans="1:6" x14ac:dyDescent="0.3">
      <c r="A84" t="s">
        <v>76</v>
      </c>
      <c r="B84" s="51"/>
      <c r="C84" s="49">
        <v>150</v>
      </c>
      <c r="F84" s="44"/>
    </row>
    <row r="85" spans="1:6" x14ac:dyDescent="0.3">
      <c r="A85" t="s">
        <v>92</v>
      </c>
      <c r="B85" s="51" t="s">
        <v>97</v>
      </c>
      <c r="C85" s="49">
        <v>198</v>
      </c>
      <c r="F85" s="44"/>
    </row>
    <row r="86" spans="1:6" x14ac:dyDescent="0.3">
      <c r="A86" t="s">
        <v>91</v>
      </c>
      <c r="B86" s="46">
        <v>45919</v>
      </c>
      <c r="C86" s="49">
        <v>102.64</v>
      </c>
      <c r="F86" s="44"/>
    </row>
    <row r="87" spans="1:6" x14ac:dyDescent="0.3">
      <c r="A87" t="s">
        <v>102</v>
      </c>
      <c r="B87" s="51" t="s">
        <v>103</v>
      </c>
      <c r="C87" s="49">
        <v>250.37</v>
      </c>
      <c r="F87" s="44"/>
    </row>
    <row r="88" spans="1:6" x14ac:dyDescent="0.3">
      <c r="A88" t="s">
        <v>106</v>
      </c>
      <c r="B88" s="46">
        <v>46018</v>
      </c>
      <c r="C88" s="49">
        <v>80</v>
      </c>
    </row>
    <row r="89" spans="1:6" x14ac:dyDescent="0.3">
      <c r="A89" t="s">
        <v>95</v>
      </c>
      <c r="B89" s="43">
        <v>46047</v>
      </c>
      <c r="C89" s="49">
        <v>379</v>
      </c>
    </row>
    <row r="90" spans="1:6" x14ac:dyDescent="0.3">
      <c r="C90" s="49"/>
    </row>
    <row r="91" spans="1:6" x14ac:dyDescent="0.3">
      <c r="A91" t="s">
        <v>78</v>
      </c>
      <c r="C91" s="49">
        <f>SUM(C77:C89)</f>
        <v>2930.1999999999994</v>
      </c>
    </row>
    <row r="93" spans="1:6" x14ac:dyDescent="0.3">
      <c r="C93" s="40">
        <f>C91/10</f>
        <v>293.01999999999992</v>
      </c>
    </row>
  </sheetData>
  <mergeCells count="3">
    <mergeCell ref="A55:F55"/>
    <mergeCell ref="A58:F58"/>
    <mergeCell ref="A74:F74"/>
  </mergeCells>
  <pageMargins left="0.25" right="0.25" top="0.75" bottom="0.75" header="0.3" footer="0.3"/>
  <pageSetup paperSize="9" scale="5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386B-207F-9A44-8052-373FFA68EBED}">
  <dimension ref="A1:AO92"/>
  <sheetViews>
    <sheetView tabSelected="1" topLeftCell="A7" workbookViewId="0">
      <selection activeCell="D9" sqref="D9"/>
    </sheetView>
  </sheetViews>
  <sheetFormatPr defaultColWidth="10.796875" defaultRowHeight="15" x14ac:dyDescent="0.25"/>
  <cols>
    <col min="1" max="1" width="29" style="37" customWidth="1"/>
    <col min="2" max="2" width="17.69921875" style="37" customWidth="1"/>
    <col min="3" max="3" width="18" style="37" customWidth="1"/>
    <col min="4" max="4" width="19.796875" style="37" customWidth="1"/>
    <col min="5" max="5" width="1.5" style="37" hidden="1" customWidth="1"/>
    <col min="6" max="6" width="18" style="37" customWidth="1"/>
    <col min="7" max="7" width="14" style="37" bestFit="1" customWidth="1"/>
    <col min="8" max="8" width="31.19921875" style="37" customWidth="1"/>
    <col min="9" max="16384" width="10.796875" style="37"/>
  </cols>
  <sheetData>
    <row r="1" spans="1:41" ht="15.6" hidden="1" x14ac:dyDescent="0.3">
      <c r="A1" s="73" t="s">
        <v>0</v>
      </c>
      <c r="B1" s="53"/>
      <c r="C1" s="53"/>
      <c r="D1" s="53"/>
      <c r="E1" s="53"/>
      <c r="F1" s="53"/>
      <c r="G1" s="54"/>
      <c r="H1" s="74" t="s">
        <v>1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6"/>
      <c r="AB1" s="75" t="s">
        <v>2</v>
      </c>
      <c r="AC1" s="76"/>
      <c r="AD1" s="76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8"/>
    </row>
    <row r="2" spans="1:41" ht="46.8" hidden="1" x14ac:dyDescent="0.3">
      <c r="A2" s="77" t="s">
        <v>3</v>
      </c>
      <c r="B2" s="77" t="s">
        <v>4</v>
      </c>
      <c r="C2" s="77" t="s">
        <v>6</v>
      </c>
      <c r="D2" s="77" t="s">
        <v>7</v>
      </c>
      <c r="E2" s="77" t="s">
        <v>8</v>
      </c>
      <c r="F2" s="77" t="s">
        <v>1</v>
      </c>
      <c r="G2" s="77" t="s">
        <v>10</v>
      </c>
      <c r="H2" s="77" t="s">
        <v>11</v>
      </c>
      <c r="I2" s="77" t="s">
        <v>12</v>
      </c>
      <c r="J2" s="77" t="s">
        <v>13</v>
      </c>
      <c r="K2" s="78" t="s">
        <v>14</v>
      </c>
      <c r="L2" s="78" t="s">
        <v>15</v>
      </c>
      <c r="M2" s="77" t="s">
        <v>16</v>
      </c>
      <c r="N2" s="78" t="s">
        <v>17</v>
      </c>
      <c r="O2" s="78" t="s">
        <v>18</v>
      </c>
      <c r="P2" s="78" t="s">
        <v>19</v>
      </c>
      <c r="Q2" s="78" t="s">
        <v>20</v>
      </c>
      <c r="R2" s="78" t="s">
        <v>21</v>
      </c>
      <c r="S2" s="78" t="s">
        <v>22</v>
      </c>
      <c r="T2" s="77" t="s">
        <v>23</v>
      </c>
      <c r="U2" s="78" t="s">
        <v>24</v>
      </c>
      <c r="V2" s="78" t="s">
        <v>25</v>
      </c>
      <c r="W2" s="78" t="s">
        <v>26</v>
      </c>
      <c r="X2" s="77" t="s">
        <v>27</v>
      </c>
      <c r="Y2" s="77" t="s">
        <v>28</v>
      </c>
      <c r="Z2" s="77" t="s">
        <v>29</v>
      </c>
      <c r="AA2" s="77" t="s">
        <v>30</v>
      </c>
      <c r="AB2" s="77" t="s">
        <v>31</v>
      </c>
      <c r="AC2" s="77" t="s">
        <v>32</v>
      </c>
      <c r="AD2" s="77" t="s">
        <v>33</v>
      </c>
      <c r="AE2" s="78" t="s">
        <v>34</v>
      </c>
      <c r="AF2" s="78" t="s">
        <v>35</v>
      </c>
      <c r="AG2" s="78" t="s">
        <v>36</v>
      </c>
      <c r="AH2" s="78" t="s">
        <v>37</v>
      </c>
      <c r="AI2" s="77" t="s">
        <v>38</v>
      </c>
      <c r="AJ2" s="77" t="s">
        <v>39</v>
      </c>
      <c r="AK2" s="77" t="s">
        <v>40</v>
      </c>
      <c r="AL2" s="77" t="s">
        <v>41</v>
      </c>
      <c r="AM2" s="78" t="s">
        <v>42</v>
      </c>
      <c r="AN2" s="78" t="s">
        <v>43</v>
      </c>
      <c r="AO2" s="78" t="s">
        <v>44</v>
      </c>
    </row>
    <row r="3" spans="1:41" ht="15.6" hidden="1" x14ac:dyDescent="0.3">
      <c r="A3" s="77" t="s">
        <v>45</v>
      </c>
      <c r="B3" s="77"/>
      <c r="C3" s="79"/>
      <c r="D3" s="80"/>
      <c r="E3" s="80"/>
      <c r="F3" s="77"/>
      <c r="G3" s="81"/>
      <c r="H3" s="77">
        <v>972</v>
      </c>
      <c r="I3" s="77">
        <v>300</v>
      </c>
      <c r="J3" s="77">
        <v>726</v>
      </c>
      <c r="K3" s="77">
        <v>100</v>
      </c>
      <c r="L3" s="77">
        <v>170</v>
      </c>
      <c r="M3" s="77">
        <v>400</v>
      </c>
      <c r="N3" s="77">
        <v>600</v>
      </c>
      <c r="O3" s="77">
        <v>0</v>
      </c>
      <c r="P3" s="77">
        <v>0</v>
      </c>
      <c r="Q3" s="77">
        <v>0</v>
      </c>
      <c r="R3" s="77">
        <v>660</v>
      </c>
      <c r="S3" s="77">
        <v>1290</v>
      </c>
      <c r="T3" s="77">
        <v>522</v>
      </c>
      <c r="U3" s="77">
        <v>100</v>
      </c>
      <c r="V3" s="77">
        <v>120</v>
      </c>
      <c r="W3" s="77">
        <v>150</v>
      </c>
      <c r="X3" s="77"/>
      <c r="Y3" s="77"/>
      <c r="Z3" s="77"/>
      <c r="AA3" s="77">
        <f>SUM(H3:W3)</f>
        <v>6110</v>
      </c>
      <c r="AB3" s="77">
        <v>0</v>
      </c>
      <c r="AC3" s="77">
        <v>1440</v>
      </c>
      <c r="AD3" s="77">
        <v>49.21</v>
      </c>
      <c r="AE3" s="77">
        <v>0</v>
      </c>
      <c r="AF3" s="77">
        <v>0</v>
      </c>
      <c r="AG3" s="77">
        <v>600</v>
      </c>
      <c r="AH3" s="77">
        <v>2000</v>
      </c>
      <c r="AI3" s="77">
        <v>1850</v>
      </c>
      <c r="AJ3" s="77">
        <v>0</v>
      </c>
      <c r="AK3" s="77">
        <v>600</v>
      </c>
      <c r="AL3" s="77">
        <v>900</v>
      </c>
      <c r="AM3" s="77">
        <v>1883</v>
      </c>
      <c r="AN3" s="77">
        <v>150</v>
      </c>
      <c r="AO3" s="77">
        <f>SUM(AB3:AN3)</f>
        <v>9472.2099999999991</v>
      </c>
    </row>
    <row r="4" spans="1:41" ht="15.6" hidden="1" x14ac:dyDescent="0.3">
      <c r="A4" s="77"/>
      <c r="B4" s="77"/>
      <c r="C4" s="82"/>
      <c r="D4" s="80"/>
      <c r="E4" s="80"/>
      <c r="F4" s="79"/>
      <c r="G4" s="81"/>
      <c r="H4" s="77">
        <v>405</v>
      </c>
      <c r="I4" s="77">
        <v>190.86</v>
      </c>
      <c r="J4" s="77">
        <v>698.24</v>
      </c>
      <c r="K4" s="77">
        <v>71</v>
      </c>
      <c r="L4" s="77">
        <v>164.67</v>
      </c>
      <c r="M4" s="77">
        <v>5.04</v>
      </c>
      <c r="N4" s="77">
        <v>536.38</v>
      </c>
      <c r="O4" s="77">
        <v>0</v>
      </c>
      <c r="P4" s="77">
        <v>0</v>
      </c>
      <c r="Q4" s="77">
        <v>0</v>
      </c>
      <c r="R4" s="77">
        <v>290.7</v>
      </c>
      <c r="S4" s="77">
        <v>1000</v>
      </c>
      <c r="T4" s="77">
        <v>0</v>
      </c>
      <c r="U4" s="77">
        <v>0</v>
      </c>
      <c r="V4" s="77">
        <v>0</v>
      </c>
      <c r="W4" s="77">
        <v>180.7</v>
      </c>
      <c r="X4" s="77">
        <v>2000</v>
      </c>
      <c r="Y4" s="77">
        <v>0</v>
      </c>
      <c r="Z4" s="77">
        <v>42.150000000000006</v>
      </c>
      <c r="AA4" s="77">
        <v>3584.7400000000002</v>
      </c>
      <c r="AB4" s="77">
        <v>875.8</v>
      </c>
      <c r="AC4" s="77">
        <v>0</v>
      </c>
      <c r="AD4" s="77">
        <v>49.21</v>
      </c>
      <c r="AE4" s="77">
        <v>0</v>
      </c>
      <c r="AF4" s="77">
        <v>0</v>
      </c>
      <c r="AG4" s="77">
        <v>631.85</v>
      </c>
      <c r="AH4" s="77">
        <v>624</v>
      </c>
      <c r="AI4" s="77">
        <v>762.5</v>
      </c>
      <c r="AJ4" s="77">
        <v>0</v>
      </c>
      <c r="AK4" s="77">
        <v>112</v>
      </c>
      <c r="AL4" s="77">
        <v>0</v>
      </c>
      <c r="AM4" s="77">
        <v>1883.45</v>
      </c>
      <c r="AN4" s="77">
        <v>150</v>
      </c>
      <c r="AO4" s="77"/>
    </row>
    <row r="5" spans="1:41" ht="15.6" hidden="1" x14ac:dyDescent="0.3">
      <c r="A5" s="83"/>
      <c r="B5" s="83"/>
      <c r="C5" s="84"/>
      <c r="D5" s="83"/>
      <c r="E5" s="83"/>
      <c r="F5" s="83"/>
      <c r="G5" s="84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</row>
    <row r="6" spans="1:41" ht="15.6" x14ac:dyDescent="0.3">
      <c r="A6" s="83"/>
      <c r="B6" s="83"/>
      <c r="C6" s="84"/>
      <c r="D6" s="83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</row>
    <row r="7" spans="1:41" ht="19.95" customHeight="1" x14ac:dyDescent="0.3">
      <c r="A7" s="59" t="s">
        <v>51</v>
      </c>
      <c r="B7" s="60"/>
      <c r="C7" s="60"/>
      <c r="D7" s="60"/>
      <c r="E7" s="60"/>
      <c r="F7" s="60"/>
      <c r="G7" s="61"/>
      <c r="H7" s="60"/>
    </row>
    <row r="8" spans="1:41" ht="19.95" customHeight="1" x14ac:dyDescent="0.3">
      <c r="A8" s="85"/>
      <c r="B8" s="85" t="s">
        <v>119</v>
      </c>
      <c r="C8" s="62" t="s">
        <v>120</v>
      </c>
      <c r="D8" s="85" t="s">
        <v>49</v>
      </c>
      <c r="F8" s="85" t="s">
        <v>121</v>
      </c>
      <c r="G8" s="85" t="s">
        <v>122</v>
      </c>
    </row>
    <row r="9" spans="1:41" ht="37.950000000000003" customHeight="1" x14ac:dyDescent="0.3">
      <c r="A9" s="86" t="s">
        <v>11</v>
      </c>
      <c r="B9" s="87">
        <v>972</v>
      </c>
      <c r="C9" s="63">
        <v>850</v>
      </c>
      <c r="D9" s="64">
        <f t="shared" ref="D9:D28" si="0">C9-B9</f>
        <v>-122</v>
      </c>
      <c r="E9" s="65" t="s">
        <v>80</v>
      </c>
      <c r="F9" s="87">
        <v>720</v>
      </c>
      <c r="G9" s="64">
        <f>F9-C9</f>
        <v>-130</v>
      </c>
      <c r="H9" s="65" t="s">
        <v>153</v>
      </c>
    </row>
    <row r="10" spans="1:41" ht="19.95" customHeight="1" x14ac:dyDescent="0.3">
      <c r="A10" s="86" t="s">
        <v>12</v>
      </c>
      <c r="B10" s="87">
        <v>300</v>
      </c>
      <c r="C10" s="63">
        <v>440</v>
      </c>
      <c r="D10" s="64">
        <f t="shared" si="0"/>
        <v>140</v>
      </c>
      <c r="E10" s="65" t="s">
        <v>53</v>
      </c>
      <c r="F10" s="87">
        <v>500</v>
      </c>
      <c r="G10" s="64">
        <f t="shared" ref="G10:G29" si="1">F10-C10</f>
        <v>60</v>
      </c>
      <c r="H10" s="65" t="s">
        <v>123</v>
      </c>
    </row>
    <row r="11" spans="1:41" ht="19.95" customHeight="1" x14ac:dyDescent="0.3">
      <c r="A11" s="86" t="s">
        <v>13</v>
      </c>
      <c r="B11" s="87">
        <v>726</v>
      </c>
      <c r="C11" s="63">
        <v>698.24</v>
      </c>
      <c r="D11" s="64">
        <f t="shared" si="0"/>
        <v>-27.759999999999991</v>
      </c>
      <c r="E11" s="65" t="s">
        <v>54</v>
      </c>
      <c r="F11" s="87">
        <v>553</v>
      </c>
      <c r="G11" s="64">
        <f t="shared" si="1"/>
        <v>-145.24</v>
      </c>
      <c r="H11" s="65" t="s">
        <v>124</v>
      </c>
    </row>
    <row r="12" spans="1:41" ht="19.95" customHeight="1" x14ac:dyDescent="0.3">
      <c r="A12" s="88" t="s">
        <v>14</v>
      </c>
      <c r="B12" s="87">
        <v>100</v>
      </c>
      <c r="C12" s="63">
        <v>71</v>
      </c>
      <c r="D12" s="64">
        <f t="shared" si="0"/>
        <v>-29</v>
      </c>
      <c r="E12" s="65"/>
      <c r="F12" s="87">
        <v>100</v>
      </c>
      <c r="G12" s="64">
        <f t="shared" si="1"/>
        <v>29</v>
      </c>
      <c r="H12" s="65"/>
    </row>
    <row r="13" spans="1:41" ht="19.95" customHeight="1" x14ac:dyDescent="0.3">
      <c r="A13" s="88" t="s">
        <v>15</v>
      </c>
      <c r="B13" s="87">
        <v>170</v>
      </c>
      <c r="C13" s="63">
        <v>164.67</v>
      </c>
      <c r="D13" s="64">
        <f t="shared" si="0"/>
        <v>-5.3300000000000125</v>
      </c>
      <c r="E13" s="65"/>
      <c r="F13" s="87">
        <v>185</v>
      </c>
      <c r="G13" s="64">
        <f t="shared" si="1"/>
        <v>20.330000000000013</v>
      </c>
      <c r="H13" s="65"/>
    </row>
    <row r="14" spans="1:41" ht="19.95" customHeight="1" x14ac:dyDescent="0.3">
      <c r="A14" s="86" t="s">
        <v>16</v>
      </c>
      <c r="B14" s="87">
        <v>400</v>
      </c>
      <c r="C14" s="63">
        <v>45</v>
      </c>
      <c r="D14" s="64">
        <f t="shared" si="0"/>
        <v>-355</v>
      </c>
      <c r="E14" s="65" t="s">
        <v>55</v>
      </c>
      <c r="F14" s="87">
        <v>100</v>
      </c>
      <c r="G14" s="64">
        <f t="shared" si="1"/>
        <v>55</v>
      </c>
      <c r="H14" s="65" t="s">
        <v>128</v>
      </c>
    </row>
    <row r="15" spans="1:41" ht="37.049999999999997" customHeight="1" x14ac:dyDescent="0.3">
      <c r="A15" s="88" t="s">
        <v>17</v>
      </c>
      <c r="B15" s="87">
        <v>600</v>
      </c>
      <c r="C15" s="63">
        <v>1329</v>
      </c>
      <c r="D15" s="64">
        <f t="shared" si="0"/>
        <v>729</v>
      </c>
      <c r="E15" s="65" t="s">
        <v>116</v>
      </c>
      <c r="F15" s="87">
        <v>600</v>
      </c>
      <c r="G15" s="64">
        <f t="shared" si="1"/>
        <v>-729</v>
      </c>
      <c r="H15" s="65" t="s">
        <v>154</v>
      </c>
    </row>
    <row r="16" spans="1:41" ht="19.95" customHeight="1" x14ac:dyDescent="0.3">
      <c r="A16" s="88" t="s">
        <v>18</v>
      </c>
      <c r="B16" s="87">
        <v>0</v>
      </c>
      <c r="C16" s="63">
        <v>0</v>
      </c>
      <c r="D16" s="64">
        <f t="shared" si="0"/>
        <v>0</v>
      </c>
      <c r="E16" s="65"/>
      <c r="F16" s="87">
        <v>0</v>
      </c>
      <c r="G16" s="64">
        <f t="shared" si="1"/>
        <v>0</v>
      </c>
      <c r="H16" s="65"/>
    </row>
    <row r="17" spans="1:8" ht="19.95" customHeight="1" x14ac:dyDescent="0.3">
      <c r="A17" s="88" t="s">
        <v>19</v>
      </c>
      <c r="B17" s="87">
        <v>0</v>
      </c>
      <c r="C17" s="63">
        <v>0</v>
      </c>
      <c r="D17" s="64">
        <f t="shared" si="0"/>
        <v>0</v>
      </c>
      <c r="E17" s="65"/>
      <c r="F17" s="87">
        <v>0</v>
      </c>
      <c r="G17" s="64">
        <f t="shared" si="1"/>
        <v>0</v>
      </c>
      <c r="H17" s="65"/>
    </row>
    <row r="18" spans="1:8" ht="37.049999999999997" customHeight="1" x14ac:dyDescent="0.3">
      <c r="A18" s="88" t="s">
        <v>20</v>
      </c>
      <c r="B18" s="87">
        <v>0</v>
      </c>
      <c r="C18" s="63">
        <v>700.8</v>
      </c>
      <c r="D18" s="64">
        <f t="shared" si="0"/>
        <v>700.8</v>
      </c>
      <c r="E18" s="65" t="s">
        <v>81</v>
      </c>
      <c r="F18" s="87">
        <v>5000</v>
      </c>
      <c r="G18" s="64">
        <f t="shared" si="1"/>
        <v>4299.2</v>
      </c>
      <c r="H18" s="65" t="s">
        <v>155</v>
      </c>
    </row>
    <row r="19" spans="1:8" ht="19.95" customHeight="1" x14ac:dyDescent="0.3">
      <c r="A19" s="88" t="s">
        <v>21</v>
      </c>
      <c r="B19" s="87">
        <v>660</v>
      </c>
      <c r="C19" s="63">
        <v>636</v>
      </c>
      <c r="D19" s="64">
        <f t="shared" si="0"/>
        <v>-24</v>
      </c>
      <c r="E19" s="65"/>
      <c r="F19" s="87">
        <v>636</v>
      </c>
      <c r="G19" s="64">
        <f t="shared" si="1"/>
        <v>0</v>
      </c>
      <c r="H19" s="65" t="str">
        <f>H35</f>
        <v>Same YOY (assumes to toilets)</v>
      </c>
    </row>
    <row r="20" spans="1:8" ht="19.95" customHeight="1" x14ac:dyDescent="0.3">
      <c r="A20" s="88" t="s">
        <v>22</v>
      </c>
      <c r="B20" s="87">
        <v>1290</v>
      </c>
      <c r="C20" s="63">
        <v>1200</v>
      </c>
      <c r="D20" s="64">
        <f t="shared" si="0"/>
        <v>-90</v>
      </c>
      <c r="E20" s="65" t="s">
        <v>57</v>
      </c>
      <c r="F20" s="87">
        <f>C20*1.1</f>
        <v>1320</v>
      </c>
      <c r="G20" s="64">
        <f t="shared" si="1"/>
        <v>120</v>
      </c>
      <c r="H20" s="65" t="s">
        <v>133</v>
      </c>
    </row>
    <row r="21" spans="1:8" ht="19.95" customHeight="1" x14ac:dyDescent="0.3">
      <c r="A21" s="86" t="s">
        <v>23</v>
      </c>
      <c r="B21" s="87">
        <v>522</v>
      </c>
      <c r="C21" s="63">
        <v>522</v>
      </c>
      <c r="D21" s="64">
        <f t="shared" si="0"/>
        <v>0</v>
      </c>
      <c r="E21" s="65" t="s">
        <v>111</v>
      </c>
      <c r="F21" s="87">
        <v>522</v>
      </c>
      <c r="G21" s="64">
        <f t="shared" si="1"/>
        <v>0</v>
      </c>
      <c r="H21" s="65" t="s">
        <v>125</v>
      </c>
    </row>
    <row r="22" spans="1:8" ht="40.049999999999997" customHeight="1" x14ac:dyDescent="0.3">
      <c r="A22" s="88" t="s">
        <v>107</v>
      </c>
      <c r="B22" s="87">
        <v>100</v>
      </c>
      <c r="C22" s="63">
        <v>359</v>
      </c>
      <c r="D22" s="64">
        <f t="shared" si="0"/>
        <v>259</v>
      </c>
      <c r="E22" s="65" t="s">
        <v>108</v>
      </c>
      <c r="F22" s="87">
        <v>125</v>
      </c>
      <c r="G22" s="64">
        <f t="shared" si="1"/>
        <v>-234</v>
      </c>
      <c r="H22" s="65" t="s">
        <v>126</v>
      </c>
    </row>
    <row r="23" spans="1:8" ht="19.95" customHeight="1" x14ac:dyDescent="0.3">
      <c r="A23" s="88" t="s">
        <v>25</v>
      </c>
      <c r="B23" s="87">
        <v>120</v>
      </c>
      <c r="C23" s="63">
        <v>165</v>
      </c>
      <c r="D23" s="64">
        <f t="shared" si="0"/>
        <v>45</v>
      </c>
      <c r="E23" s="65"/>
      <c r="F23" s="87">
        <v>165</v>
      </c>
      <c r="G23" s="64">
        <f t="shared" si="1"/>
        <v>0</v>
      </c>
      <c r="H23" s="65"/>
    </row>
    <row r="24" spans="1:8" ht="19.95" customHeight="1" x14ac:dyDescent="0.3">
      <c r="A24" s="88" t="s">
        <v>26</v>
      </c>
      <c r="B24" s="87">
        <v>150</v>
      </c>
      <c r="C24" s="63">
        <v>330</v>
      </c>
      <c r="D24" s="64">
        <f t="shared" si="0"/>
        <v>180</v>
      </c>
      <c r="E24" s="65" t="s">
        <v>109</v>
      </c>
      <c r="F24" s="87">
        <v>350</v>
      </c>
      <c r="G24" s="64">
        <f t="shared" si="1"/>
        <v>20</v>
      </c>
      <c r="H24" s="65" t="s">
        <v>127</v>
      </c>
    </row>
    <row r="25" spans="1:8" ht="19.95" customHeight="1" x14ac:dyDescent="0.3">
      <c r="A25" s="86" t="s">
        <v>50</v>
      </c>
      <c r="B25" s="87">
        <v>958</v>
      </c>
      <c r="C25" s="63">
        <v>760</v>
      </c>
      <c r="D25" s="64">
        <f t="shared" si="0"/>
        <v>-198</v>
      </c>
      <c r="E25" s="65" t="s">
        <v>110</v>
      </c>
      <c r="F25" s="87">
        <v>800</v>
      </c>
      <c r="G25" s="64">
        <f t="shared" si="1"/>
        <v>40</v>
      </c>
      <c r="H25" s="65"/>
    </row>
    <row r="26" spans="1:8" ht="19.95" customHeight="1" x14ac:dyDescent="0.3">
      <c r="A26" s="86" t="s">
        <v>118</v>
      </c>
      <c r="B26" s="87"/>
      <c r="C26" s="63">
        <v>175</v>
      </c>
      <c r="D26" s="64">
        <f t="shared" si="0"/>
        <v>175</v>
      </c>
      <c r="E26" s="65"/>
      <c r="F26" s="87">
        <v>185</v>
      </c>
      <c r="G26" s="64">
        <f t="shared" si="1"/>
        <v>10</v>
      </c>
      <c r="H26" s="65"/>
    </row>
    <row r="27" spans="1:8" ht="19.95" customHeight="1" x14ac:dyDescent="0.3">
      <c r="A27" s="86" t="s">
        <v>28</v>
      </c>
      <c r="B27" s="87"/>
      <c r="C27" s="63">
        <v>0</v>
      </c>
      <c r="D27" s="64">
        <f t="shared" si="0"/>
        <v>0</v>
      </c>
      <c r="E27" s="65"/>
      <c r="F27" s="87"/>
      <c r="G27" s="64">
        <f t="shared" si="1"/>
        <v>0</v>
      </c>
      <c r="H27" s="65"/>
    </row>
    <row r="28" spans="1:8" ht="19.95" customHeight="1" x14ac:dyDescent="0.3">
      <c r="A28" s="86" t="s">
        <v>29</v>
      </c>
      <c r="B28" s="87"/>
      <c r="C28" s="63">
        <v>305</v>
      </c>
      <c r="D28" s="64">
        <f t="shared" si="0"/>
        <v>305</v>
      </c>
      <c r="E28" s="65"/>
      <c r="F28" s="87"/>
      <c r="G28" s="64">
        <f t="shared" si="1"/>
        <v>-305</v>
      </c>
      <c r="H28" s="65"/>
    </row>
    <row r="29" spans="1:8" ht="19.95" customHeight="1" x14ac:dyDescent="0.3">
      <c r="A29" s="89" t="s">
        <v>30</v>
      </c>
      <c r="B29" s="90">
        <f>SUM(B9:B28)</f>
        <v>7068</v>
      </c>
      <c r="C29" s="90">
        <f t="shared" ref="C29:D29" si="2">SUM(C9:C28)</f>
        <v>8750.7099999999991</v>
      </c>
      <c r="D29" s="90">
        <f t="shared" si="2"/>
        <v>1682.71</v>
      </c>
      <c r="E29" s="66"/>
      <c r="F29" s="90">
        <f>SUM(F9:F28)</f>
        <v>11861</v>
      </c>
      <c r="G29" s="97">
        <f t="shared" si="1"/>
        <v>3110.2900000000009</v>
      </c>
      <c r="H29" s="66"/>
    </row>
    <row r="30" spans="1:8" ht="19.95" customHeight="1" x14ac:dyDescent="0.3">
      <c r="A30" s="84"/>
      <c r="B30" s="91"/>
      <c r="C30" s="91"/>
      <c r="D30" s="91"/>
      <c r="E30" s="52"/>
      <c r="F30" s="91"/>
      <c r="G30" s="91"/>
      <c r="H30" s="52"/>
    </row>
    <row r="31" spans="1:8" ht="19.95" customHeight="1" x14ac:dyDescent="0.3">
      <c r="A31" s="84"/>
      <c r="B31" s="91"/>
      <c r="C31" s="67"/>
      <c r="D31" s="68"/>
      <c r="F31" s="91"/>
      <c r="G31" s="68"/>
    </row>
    <row r="32" spans="1:8" ht="19.95" customHeight="1" x14ac:dyDescent="0.3">
      <c r="A32" s="92" t="s">
        <v>59</v>
      </c>
      <c r="B32" s="93"/>
      <c r="C32" s="69"/>
      <c r="D32" s="70"/>
      <c r="E32" s="71"/>
      <c r="F32" s="93"/>
      <c r="G32" s="70"/>
      <c r="H32" s="71"/>
    </row>
    <row r="33" spans="1:8" ht="19.95" customHeight="1" x14ac:dyDescent="0.3">
      <c r="A33" s="84"/>
      <c r="B33" s="85" t="s">
        <v>119</v>
      </c>
      <c r="C33" s="62" t="s">
        <v>120</v>
      </c>
      <c r="D33" s="85" t="s">
        <v>49</v>
      </c>
      <c r="F33" s="85" t="s">
        <v>121</v>
      </c>
      <c r="G33" s="85" t="s">
        <v>122</v>
      </c>
    </row>
    <row r="34" spans="1:8" ht="19.95" customHeight="1" x14ac:dyDescent="0.3">
      <c r="A34" s="86" t="s">
        <v>31</v>
      </c>
      <c r="B34" s="87">
        <v>0</v>
      </c>
      <c r="C34" s="63">
        <v>1901</v>
      </c>
      <c r="D34" s="64">
        <f t="shared" ref="D34:D45" si="3">C34-B34</f>
        <v>1901</v>
      </c>
      <c r="E34" s="65" t="s">
        <v>117</v>
      </c>
      <c r="F34" s="87">
        <v>0</v>
      </c>
      <c r="G34" s="64">
        <f t="shared" ref="G34:G49" si="4">F34-C34</f>
        <v>-1901</v>
      </c>
      <c r="H34" s="65" t="s">
        <v>151</v>
      </c>
    </row>
    <row r="35" spans="1:8" ht="19.95" customHeight="1" x14ac:dyDescent="0.3">
      <c r="A35" s="86" t="s">
        <v>32</v>
      </c>
      <c r="B35" s="87">
        <v>1440</v>
      </c>
      <c r="C35" s="63">
        <v>1272</v>
      </c>
      <c r="D35" s="64">
        <f t="shared" si="3"/>
        <v>-168</v>
      </c>
      <c r="E35" s="65" t="s">
        <v>112</v>
      </c>
      <c r="F35" s="87">
        <v>1272</v>
      </c>
      <c r="G35" s="64">
        <f t="shared" si="4"/>
        <v>0</v>
      </c>
      <c r="H35" s="65" t="s">
        <v>132</v>
      </c>
    </row>
    <row r="36" spans="1:8" ht="19.95" customHeight="1" x14ac:dyDescent="0.3">
      <c r="A36" s="86" t="s">
        <v>33</v>
      </c>
      <c r="B36" s="87">
        <v>49.21</v>
      </c>
      <c r="C36" s="63">
        <v>49.21</v>
      </c>
      <c r="D36" s="64">
        <f t="shared" si="3"/>
        <v>0</v>
      </c>
      <c r="E36" s="65"/>
      <c r="F36" s="87">
        <v>49.21</v>
      </c>
      <c r="G36" s="64">
        <f t="shared" si="4"/>
        <v>0</v>
      </c>
      <c r="H36" s="65"/>
    </row>
    <row r="37" spans="1:8" ht="19.95" customHeight="1" x14ac:dyDescent="0.3">
      <c r="A37" s="88" t="s">
        <v>34</v>
      </c>
      <c r="B37" s="87">
        <v>0</v>
      </c>
      <c r="C37" s="63">
        <v>0</v>
      </c>
      <c r="D37" s="64">
        <f t="shared" si="3"/>
        <v>0</v>
      </c>
      <c r="E37" s="65"/>
      <c r="F37" s="87">
        <v>0</v>
      </c>
      <c r="G37" s="64">
        <f t="shared" si="4"/>
        <v>0</v>
      </c>
      <c r="H37" s="65"/>
    </row>
    <row r="38" spans="1:8" ht="19.95" customHeight="1" x14ac:dyDescent="0.3">
      <c r="A38" s="88" t="s">
        <v>35</v>
      </c>
      <c r="B38" s="87">
        <v>0</v>
      </c>
      <c r="C38" s="63">
        <v>500</v>
      </c>
      <c r="D38" s="64">
        <f t="shared" si="3"/>
        <v>500</v>
      </c>
      <c r="E38" s="65"/>
      <c r="F38" s="87">
        <v>0</v>
      </c>
      <c r="G38" s="64">
        <f t="shared" si="4"/>
        <v>-500</v>
      </c>
      <c r="H38" s="65" t="s">
        <v>129</v>
      </c>
    </row>
    <row r="39" spans="1:8" ht="19.95" customHeight="1" x14ac:dyDescent="0.3">
      <c r="A39" s="88" t="s">
        <v>36</v>
      </c>
      <c r="B39" s="87">
        <v>600</v>
      </c>
      <c r="C39" s="63">
        <v>1500</v>
      </c>
      <c r="D39" s="64">
        <f t="shared" si="3"/>
        <v>900</v>
      </c>
      <c r="E39" s="65" t="s">
        <v>60</v>
      </c>
      <c r="F39" s="87">
        <v>1500</v>
      </c>
      <c r="G39" s="64">
        <f t="shared" si="4"/>
        <v>0</v>
      </c>
      <c r="H39" s="65" t="s">
        <v>134</v>
      </c>
    </row>
    <row r="40" spans="1:8" ht="19.95" customHeight="1" x14ac:dyDescent="0.3">
      <c r="A40" s="88" t="s">
        <v>37</v>
      </c>
      <c r="B40" s="87">
        <v>2000</v>
      </c>
      <c r="C40" s="63">
        <v>1440</v>
      </c>
      <c r="D40" s="64">
        <f t="shared" si="3"/>
        <v>-560</v>
      </c>
      <c r="E40" s="65" t="s">
        <v>61</v>
      </c>
      <c r="F40" s="87">
        <v>1350</v>
      </c>
      <c r="G40" s="64">
        <f t="shared" si="4"/>
        <v>-90</v>
      </c>
      <c r="H40" s="65"/>
    </row>
    <row r="41" spans="1:8" ht="19.95" customHeight="1" x14ac:dyDescent="0.3">
      <c r="A41" s="86" t="s">
        <v>38</v>
      </c>
      <c r="B41" s="87">
        <v>1850</v>
      </c>
      <c r="C41" s="63">
        <v>1454.1999999999998</v>
      </c>
      <c r="D41" s="64">
        <f t="shared" si="3"/>
        <v>-395.80000000000018</v>
      </c>
      <c r="E41" s="65" t="s">
        <v>64</v>
      </c>
      <c r="F41" s="87">
        <v>1500</v>
      </c>
      <c r="G41" s="64">
        <f t="shared" si="4"/>
        <v>45.800000000000182</v>
      </c>
      <c r="H41" s="65"/>
    </row>
    <row r="42" spans="1:8" ht="19.95" customHeight="1" x14ac:dyDescent="0.3">
      <c r="A42" s="86" t="s">
        <v>39</v>
      </c>
      <c r="B42" s="87">
        <v>0</v>
      </c>
      <c r="C42" s="63">
        <v>10</v>
      </c>
      <c r="D42" s="64">
        <f t="shared" si="3"/>
        <v>10</v>
      </c>
      <c r="E42" s="65"/>
      <c r="F42" s="87">
        <v>0</v>
      </c>
      <c r="G42" s="64">
        <f t="shared" si="4"/>
        <v>-10</v>
      </c>
      <c r="H42" s="65"/>
    </row>
    <row r="43" spans="1:8" ht="19.95" customHeight="1" x14ac:dyDescent="0.3">
      <c r="A43" s="86" t="s">
        <v>40</v>
      </c>
      <c r="B43" s="87">
        <v>600</v>
      </c>
      <c r="C43" s="63">
        <v>300</v>
      </c>
      <c r="D43" s="64">
        <f t="shared" si="3"/>
        <v>-300</v>
      </c>
      <c r="E43" s="65"/>
      <c r="F43" s="87">
        <v>550</v>
      </c>
      <c r="G43" s="64">
        <f t="shared" si="4"/>
        <v>250</v>
      </c>
      <c r="H43" s="65"/>
    </row>
    <row r="44" spans="1:8" ht="19.95" customHeight="1" x14ac:dyDescent="0.3">
      <c r="A44" s="86" t="s">
        <v>41</v>
      </c>
      <c r="B44" s="87">
        <v>900</v>
      </c>
      <c r="C44" s="63">
        <v>800</v>
      </c>
      <c r="D44" s="64">
        <f t="shared" si="3"/>
        <v>-100</v>
      </c>
      <c r="E44" s="65" t="s">
        <v>63</v>
      </c>
      <c r="F44" s="87">
        <v>1000</v>
      </c>
      <c r="G44" s="64">
        <f t="shared" si="4"/>
        <v>200</v>
      </c>
      <c r="H44" s="65" t="s">
        <v>130</v>
      </c>
    </row>
    <row r="45" spans="1:8" ht="19.95" customHeight="1" x14ac:dyDescent="0.3">
      <c r="A45" s="88" t="s">
        <v>42</v>
      </c>
      <c r="B45" s="87">
        <v>1864</v>
      </c>
      <c r="C45" s="63">
        <v>1883.45</v>
      </c>
      <c r="D45" s="64">
        <f t="shared" si="3"/>
        <v>19.450000000000045</v>
      </c>
      <c r="E45" s="65"/>
      <c r="F45" s="87">
        <v>304</v>
      </c>
      <c r="G45" s="64">
        <f t="shared" si="4"/>
        <v>-1579.45</v>
      </c>
      <c r="H45" s="65"/>
    </row>
    <row r="46" spans="1:8" ht="19.95" customHeight="1" x14ac:dyDescent="0.3">
      <c r="A46" s="88" t="s">
        <v>67</v>
      </c>
      <c r="B46" s="87"/>
      <c r="C46" s="63">
        <v>159.99</v>
      </c>
      <c r="D46" s="64"/>
      <c r="E46" s="65"/>
      <c r="F46" s="87"/>
      <c r="G46" s="64">
        <f t="shared" si="4"/>
        <v>-159.99</v>
      </c>
      <c r="H46" s="65"/>
    </row>
    <row r="47" spans="1:8" ht="19.95" customHeight="1" x14ac:dyDescent="0.3">
      <c r="A47" s="88" t="s">
        <v>62</v>
      </c>
      <c r="B47" s="87">
        <f>150+150</f>
        <v>300</v>
      </c>
      <c r="C47" s="63">
        <v>309</v>
      </c>
      <c r="D47" s="64">
        <f>C47-B47</f>
        <v>9</v>
      </c>
      <c r="E47" s="65"/>
      <c r="F47" s="87">
        <v>240</v>
      </c>
      <c r="G47" s="64">
        <f t="shared" si="4"/>
        <v>-69</v>
      </c>
      <c r="H47" s="65"/>
    </row>
    <row r="48" spans="1:8" ht="19.95" customHeight="1" x14ac:dyDescent="0.3">
      <c r="A48" s="88" t="s">
        <v>131</v>
      </c>
      <c r="B48" s="87"/>
      <c r="C48" s="63"/>
      <c r="D48" s="64"/>
      <c r="E48" s="65"/>
      <c r="F48" s="87">
        <v>5000</v>
      </c>
      <c r="G48" s="64">
        <f t="shared" si="4"/>
        <v>5000</v>
      </c>
      <c r="H48" s="65"/>
    </row>
    <row r="49" spans="1:8" ht="19.95" customHeight="1" x14ac:dyDescent="0.3">
      <c r="A49" s="94" t="s">
        <v>44</v>
      </c>
      <c r="B49" s="90">
        <f>SUM(B34:B47)</f>
        <v>9603.2099999999991</v>
      </c>
      <c r="C49" s="90">
        <f>SUM(C34:C47)</f>
        <v>11578.85</v>
      </c>
      <c r="D49" s="90">
        <f>SUM(D34:D47)</f>
        <v>1815.6499999999999</v>
      </c>
      <c r="E49" s="65"/>
      <c r="F49" s="90">
        <f>SUM(F34:F48)</f>
        <v>12765.21</v>
      </c>
      <c r="G49" s="97">
        <f t="shared" si="4"/>
        <v>1186.3599999999988</v>
      </c>
      <c r="H49" s="65"/>
    </row>
    <row r="50" spans="1:8" x14ac:dyDescent="0.25">
      <c r="B50" s="68"/>
      <c r="C50" s="68"/>
      <c r="D50" s="68"/>
      <c r="F50" s="68"/>
      <c r="G50" s="68"/>
    </row>
    <row r="51" spans="1:8" ht="15.6" x14ac:dyDescent="0.3">
      <c r="A51" s="95" t="s">
        <v>52</v>
      </c>
      <c r="B51" s="68">
        <f>B49-B29</f>
        <v>2535.2099999999991</v>
      </c>
      <c r="C51" s="68">
        <f>C49-C29</f>
        <v>2828.1400000000012</v>
      </c>
      <c r="D51" s="68"/>
      <c r="F51" s="68">
        <f>F49-F29</f>
        <v>904.20999999999913</v>
      </c>
      <c r="G51" s="68"/>
    </row>
    <row r="52" spans="1:8" ht="15.6" x14ac:dyDescent="0.3">
      <c r="A52" s="95" t="s">
        <v>68</v>
      </c>
      <c r="C52" s="68">
        <f>C35-C19</f>
        <v>636</v>
      </c>
    </row>
    <row r="53" spans="1:8" x14ac:dyDescent="0.25">
      <c r="C53" s="68">
        <f>C51-C52</f>
        <v>2192.1400000000012</v>
      </c>
    </row>
    <row r="55" spans="1:8" ht="15.6" x14ac:dyDescent="0.3">
      <c r="A55" s="72" t="s">
        <v>135</v>
      </c>
    </row>
    <row r="57" spans="1:8" ht="15.6" x14ac:dyDescent="0.3">
      <c r="A57" s="72" t="s">
        <v>51</v>
      </c>
      <c r="B57" s="38"/>
      <c r="C57" s="38"/>
      <c r="D57" s="38"/>
      <c r="E57" s="38"/>
    </row>
    <row r="58" spans="1:8" x14ac:dyDescent="0.25">
      <c r="A58" s="37" t="s">
        <v>136</v>
      </c>
    </row>
    <row r="59" spans="1:8" x14ac:dyDescent="0.25">
      <c r="A59" s="37" t="s">
        <v>137</v>
      </c>
    </row>
    <row r="60" spans="1:8" x14ac:dyDescent="0.25">
      <c r="A60" s="37" t="s">
        <v>138</v>
      </c>
    </row>
    <row r="61" spans="1:8" x14ac:dyDescent="0.25">
      <c r="A61" s="37" t="s">
        <v>144</v>
      </c>
    </row>
    <row r="63" spans="1:8" ht="15.6" x14ac:dyDescent="0.3">
      <c r="A63" s="72" t="s">
        <v>139</v>
      </c>
      <c r="B63" s="38"/>
      <c r="C63" s="38"/>
      <c r="D63" s="38"/>
      <c r="E63" s="38"/>
    </row>
    <row r="64" spans="1:8" x14ac:dyDescent="0.25">
      <c r="A64" s="37" t="s">
        <v>145</v>
      </c>
    </row>
    <row r="65" spans="1:1" x14ac:dyDescent="0.25">
      <c r="A65" s="96" t="s">
        <v>146</v>
      </c>
    </row>
    <row r="66" spans="1:1" x14ac:dyDescent="0.25">
      <c r="A66" s="96" t="s">
        <v>147</v>
      </c>
    </row>
    <row r="67" spans="1:1" x14ac:dyDescent="0.25">
      <c r="A67" s="96" t="s">
        <v>148</v>
      </c>
    </row>
    <row r="68" spans="1:1" x14ac:dyDescent="0.25">
      <c r="A68" s="96" t="s">
        <v>140</v>
      </c>
    </row>
    <row r="69" spans="1:1" x14ac:dyDescent="0.25">
      <c r="A69" s="96" t="s">
        <v>141</v>
      </c>
    </row>
    <row r="70" spans="1:1" x14ac:dyDescent="0.25">
      <c r="A70" s="96" t="s">
        <v>92</v>
      </c>
    </row>
    <row r="71" spans="1:1" x14ac:dyDescent="0.25">
      <c r="A71" s="96" t="s">
        <v>150</v>
      </c>
    </row>
    <row r="72" spans="1:1" x14ac:dyDescent="0.25">
      <c r="A72" s="98" t="s">
        <v>156</v>
      </c>
    </row>
    <row r="73" spans="1:1" x14ac:dyDescent="0.25">
      <c r="A73" s="37" t="s">
        <v>149</v>
      </c>
    </row>
    <row r="74" spans="1:1" x14ac:dyDescent="0.25">
      <c r="A74" s="37" t="s">
        <v>142</v>
      </c>
    </row>
    <row r="75" spans="1:1" x14ac:dyDescent="0.25">
      <c r="A75" s="37" t="s">
        <v>143</v>
      </c>
    </row>
    <row r="76" spans="1:1" x14ac:dyDescent="0.25">
      <c r="A76" s="37" t="s">
        <v>152</v>
      </c>
    </row>
    <row r="81" spans="5:5" s="72" customFormat="1" ht="15.6" x14ac:dyDescent="0.3"/>
    <row r="82" spans="5:5" s="72" customFormat="1" ht="15.6" x14ac:dyDescent="0.3"/>
    <row r="83" spans="5:5" x14ac:dyDescent="0.25">
      <c r="E83" s="44"/>
    </row>
    <row r="84" spans="5:5" x14ac:dyDescent="0.25">
      <c r="E84" s="44"/>
    </row>
    <row r="85" spans="5:5" x14ac:dyDescent="0.25">
      <c r="E85" s="44"/>
    </row>
    <row r="86" spans="5:5" x14ac:dyDescent="0.25">
      <c r="E86" s="44"/>
    </row>
    <row r="87" spans="5:5" x14ac:dyDescent="0.25">
      <c r="E87" s="44"/>
    </row>
    <row r="88" spans="5:5" x14ac:dyDescent="0.25">
      <c r="E88" s="44"/>
    </row>
    <row r="89" spans="5:5" x14ac:dyDescent="0.25">
      <c r="E89" s="44"/>
    </row>
    <row r="90" spans="5:5" x14ac:dyDescent="0.25">
      <c r="E90" s="44"/>
    </row>
    <row r="91" spans="5:5" x14ac:dyDescent="0.25">
      <c r="E91" s="44"/>
    </row>
    <row r="92" spans="5:5" x14ac:dyDescent="0.25">
      <c r="E92" s="4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C0A3-8ADC-704A-AC58-E60C7E3606DF}">
  <dimension ref="A1:C21"/>
  <sheetViews>
    <sheetView workbookViewId="0"/>
  </sheetViews>
  <sheetFormatPr defaultColWidth="11.19921875" defaultRowHeight="15.6" x14ac:dyDescent="0.3"/>
  <cols>
    <col min="1" max="1" width="22.796875" bestFit="1" customWidth="1"/>
    <col min="2" max="2" width="19.296875" bestFit="1" customWidth="1"/>
  </cols>
  <sheetData>
    <row r="1" spans="1:3" x14ac:dyDescent="0.3">
      <c r="A1" s="42" t="s">
        <v>93</v>
      </c>
      <c r="B1" s="42" t="s">
        <v>96</v>
      </c>
      <c r="C1" s="42" t="s">
        <v>77</v>
      </c>
    </row>
    <row r="2" spans="1:3" x14ac:dyDescent="0.3">
      <c r="A2" s="45" t="s">
        <v>105</v>
      </c>
      <c r="B2" s="47">
        <v>45773</v>
      </c>
      <c r="C2" s="48">
        <v>248.1</v>
      </c>
    </row>
    <row r="3" spans="1:3" x14ac:dyDescent="0.3">
      <c r="A3" t="s">
        <v>75</v>
      </c>
      <c r="B3" s="50" t="s">
        <v>98</v>
      </c>
      <c r="C3" s="49">
        <v>348</v>
      </c>
    </row>
    <row r="4" spans="1:3" x14ac:dyDescent="0.3">
      <c r="A4" t="s">
        <v>37</v>
      </c>
      <c r="B4" s="51" t="s">
        <v>115</v>
      </c>
      <c r="C4" s="49">
        <v>1200</v>
      </c>
    </row>
    <row r="5" spans="1:3" x14ac:dyDescent="0.3">
      <c r="A5" t="s">
        <v>100</v>
      </c>
      <c r="B5" s="51" t="s">
        <v>101</v>
      </c>
      <c r="C5" s="49">
        <v>42</v>
      </c>
    </row>
    <row r="6" spans="1:3" x14ac:dyDescent="0.3">
      <c r="A6" t="s">
        <v>40</v>
      </c>
      <c r="B6" s="46">
        <v>45794</v>
      </c>
      <c r="C6" s="49">
        <v>112</v>
      </c>
    </row>
    <row r="7" spans="1:3" x14ac:dyDescent="0.3">
      <c r="A7" t="s">
        <v>104</v>
      </c>
      <c r="B7" s="46">
        <v>45948</v>
      </c>
      <c r="C7" s="49">
        <v>65.5</v>
      </c>
    </row>
    <row r="8" spans="1:3" x14ac:dyDescent="0.3">
      <c r="A8" t="s">
        <v>40</v>
      </c>
      <c r="B8" s="46">
        <v>46032</v>
      </c>
      <c r="C8" s="49">
        <v>75.59</v>
      </c>
    </row>
    <row r="9" spans="1:3" x14ac:dyDescent="0.3">
      <c r="A9" t="s">
        <v>76</v>
      </c>
      <c r="B9" s="51"/>
      <c r="C9" s="49">
        <v>150</v>
      </c>
    </row>
    <row r="10" spans="1:3" x14ac:dyDescent="0.3">
      <c r="A10" t="s">
        <v>92</v>
      </c>
      <c r="B10" s="51" t="s">
        <v>97</v>
      </c>
      <c r="C10" s="49">
        <v>198</v>
      </c>
    </row>
    <row r="11" spans="1:3" x14ac:dyDescent="0.3">
      <c r="A11" t="s">
        <v>91</v>
      </c>
      <c r="B11" s="46">
        <v>45919</v>
      </c>
      <c r="C11" s="49">
        <v>102.64</v>
      </c>
    </row>
    <row r="12" spans="1:3" x14ac:dyDescent="0.3">
      <c r="A12" t="s">
        <v>102</v>
      </c>
      <c r="B12" s="51" t="s">
        <v>103</v>
      </c>
      <c r="C12" s="49">
        <v>250.37</v>
      </c>
    </row>
    <row r="13" spans="1:3" x14ac:dyDescent="0.3">
      <c r="A13" t="s">
        <v>106</v>
      </c>
      <c r="B13" s="46">
        <v>46018</v>
      </c>
      <c r="C13" s="49">
        <v>80</v>
      </c>
    </row>
    <row r="14" spans="1:3" x14ac:dyDescent="0.3">
      <c r="A14" t="s">
        <v>95</v>
      </c>
      <c r="B14" s="43">
        <v>46047</v>
      </c>
      <c r="C14" s="49">
        <v>379</v>
      </c>
    </row>
    <row r="15" spans="1:3" x14ac:dyDescent="0.3">
      <c r="A15" t="s">
        <v>113</v>
      </c>
      <c r="B15" s="43">
        <v>46053</v>
      </c>
      <c r="C15" s="49"/>
    </row>
    <row r="16" spans="1:3" x14ac:dyDescent="0.3">
      <c r="A16" t="s">
        <v>40</v>
      </c>
      <c r="B16" s="43">
        <v>46066</v>
      </c>
      <c r="C16" s="49">
        <v>114.05</v>
      </c>
    </row>
    <row r="17" spans="1:3" x14ac:dyDescent="0.3">
      <c r="A17" t="s">
        <v>114</v>
      </c>
      <c r="B17" s="43">
        <v>46081</v>
      </c>
      <c r="C17" s="49"/>
    </row>
    <row r="18" spans="1:3" x14ac:dyDescent="0.3">
      <c r="C18" s="49"/>
    </row>
    <row r="19" spans="1:3" x14ac:dyDescent="0.3">
      <c r="A19" t="s">
        <v>78</v>
      </c>
      <c r="C19" s="49">
        <f>SUM(C2:C18)</f>
        <v>3365.25</v>
      </c>
    </row>
    <row r="21" spans="1:3" x14ac:dyDescent="0.3">
      <c r="C21" s="40">
        <f>C19/11</f>
        <v>305.93181818181819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26_7</vt:lpstr>
      <vt:lpstr>FUND RAISING 25_6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jobarratt.pauntleypc@outlook.com</dc:creator>
  <cp:lastModifiedBy>Rachel Freestone</cp:lastModifiedBy>
  <cp:lastPrinted>2026-05-18T14:48:13Z</cp:lastPrinted>
  <dcterms:created xsi:type="dcterms:W3CDTF">2025-08-24T14:05:36Z</dcterms:created>
  <dcterms:modified xsi:type="dcterms:W3CDTF">2026-05-18T14:48:31Z</dcterms:modified>
</cp:coreProperties>
</file>